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https://perseusmining.sharepoint.com/sites/SustainabilityandExternalAffairs/Shared Documents/General/Sustainability reporting/Annual Sustainability Reports/FY26 Sustainability Report/"/>
    </mc:Choice>
  </mc:AlternateContent>
  <xr:revisionPtr revIDLastSave="1983" documentId="8_{928DA0E5-3DBE-4F83-819A-F4AFACB1ECD3}" xr6:coauthVersionLast="47" xr6:coauthVersionMax="47" xr10:uidLastSave="{4FBE9B59-7C67-4D0A-8493-2075A13C9ED7}"/>
  <bookViews>
    <workbookView xWindow="-110" yWindow="-110" windowWidth="38620" windowHeight="21100" tabRatio="911" xr2:uid="{1526671F-C8AE-4472-B594-67D0B1E9B8FA}"/>
  </bookViews>
  <sheets>
    <sheet name="Home" sheetId="48" r:id="rId1"/>
    <sheet name="Data Contents" sheetId="64" r:id="rId2"/>
    <sheet name="Economic contributions" sheetId="74" r:id="rId3"/>
    <sheet name="Safety" sheetId="4" r:id="rId4"/>
    <sheet name="Health" sheetId="5" r:id="rId5"/>
    <sheet name="People" sheetId="72" r:id="rId6"/>
    <sheet name="Communities &amp; Human Rights " sheetId="12" r:id="rId7"/>
    <sheet name="Artisanal Mining" sheetId="17" r:id="rId8"/>
    <sheet name="Energy" sheetId="63" r:id="rId9"/>
    <sheet name="Resettlement" sheetId="39" r:id="rId10"/>
    <sheet name="Emissions" sheetId="62" r:id="rId11"/>
    <sheet name="Water" sheetId="13" r:id="rId12"/>
    <sheet name="Tailings" sheetId="59" r:id="rId13"/>
    <sheet name="Biodiversity &amp; Environment" sheetId="16" r:id="rId14"/>
    <sheet name="Waste" sheetId="15" r:id="rId15"/>
    <sheet name="Closure" sheetId="19" r:id="rId16"/>
    <sheet name="GRI Index" sheetId="65" r:id="rId17"/>
    <sheet name="RGMP" sheetId="67" r:id="rId18"/>
    <sheet name="WEF IBC Metrics" sheetId="68" r:id="rId19"/>
    <sheet name="SASB" sheetId="69" r:id="rId20"/>
  </sheets>
  <definedNames>
    <definedName name="OK" localSheetId="1" hidden="1">{"analyst",#N/A,FALSE,"Result";"Index",#N/A,FALSE,"Index";"asx1",#N/A,FALSE,"ASX1";"asx2",#N/A,FALSE,"ASX2";"Review",#N/A,FALSE,"Review";"Analyst",#N/A,FALSE,"Analyst"}</definedName>
    <definedName name="OK" localSheetId="2" hidden="1">{"analyst",#N/A,FALSE,"Result";"Index",#N/A,FALSE,"Index";"asx1",#N/A,FALSE,"ASX1";"asx2",#N/A,FALSE,"ASX2";"Review",#N/A,FALSE,"Review";"Analyst",#N/A,FALSE,"Analyst"}</definedName>
    <definedName name="OK" localSheetId="10" hidden="1">{"analyst",#N/A,FALSE,"Result";"Index",#N/A,FALSE,"Index";"asx1",#N/A,FALSE,"ASX1";"asx2",#N/A,FALSE,"ASX2";"Review",#N/A,FALSE,"Review";"Analyst",#N/A,FALSE,"Analyst"}</definedName>
    <definedName name="OK" localSheetId="8" hidden="1">{"analyst",#N/A,FALSE,"Result";"Index",#N/A,FALSE,"Index";"asx1",#N/A,FALSE,"ASX1";"asx2",#N/A,FALSE,"ASX2";"Review",#N/A,FALSE,"Review";"Analyst",#N/A,FALSE,"Analyst"}</definedName>
    <definedName name="OK" localSheetId="16" hidden="1">{"analyst",#N/A,FALSE,"Result";"Index",#N/A,FALSE,"Index";"asx1",#N/A,FALSE,"ASX1";"asx2",#N/A,FALSE,"ASX2";"Review",#N/A,FALSE,"Review";"Analyst",#N/A,FALSE,"Analyst"}</definedName>
    <definedName name="OK" localSheetId="0" hidden="1">{"analyst",#N/A,FALSE,"Result";"Index",#N/A,FALSE,"Index";"asx1",#N/A,FALSE,"ASX1";"asx2",#N/A,FALSE,"ASX2";"Review",#N/A,FALSE,"Review";"Analyst",#N/A,FALSE,"Analyst"}</definedName>
    <definedName name="OK" localSheetId="5" hidden="1">{"analyst",#N/A,FALSE,"Result";"Index",#N/A,FALSE,"Index";"asx1",#N/A,FALSE,"ASX1";"asx2",#N/A,FALSE,"ASX2";"Review",#N/A,FALSE,"Review";"Analyst",#N/A,FALSE,"Analyst"}</definedName>
    <definedName name="OK" localSheetId="17" hidden="1">{"analyst",#N/A,FALSE,"Result";"Index",#N/A,FALSE,"Index";"asx1",#N/A,FALSE,"ASX1";"asx2",#N/A,FALSE,"ASX2";"Review",#N/A,FALSE,"Review";"Analyst",#N/A,FALSE,"Analyst"}</definedName>
    <definedName name="OK" localSheetId="19" hidden="1">{"analyst",#N/A,FALSE,"Result";"Index",#N/A,FALSE,"Index";"asx1",#N/A,FALSE,"ASX1";"asx2",#N/A,FALSE,"ASX2";"Review",#N/A,FALSE,"Review";"Analyst",#N/A,FALSE,"Analyst"}</definedName>
    <definedName name="OK" localSheetId="12" hidden="1">{"analyst",#N/A,FALSE,"Result";"Index",#N/A,FALSE,"Index";"asx1",#N/A,FALSE,"ASX1";"asx2",#N/A,FALSE,"ASX2";"Review",#N/A,FALSE,"Review";"Analyst",#N/A,FALSE,"Analyst"}</definedName>
    <definedName name="OK" localSheetId="18" hidden="1">{"analyst",#N/A,FALSE,"Result";"Index",#N/A,FALSE,"Index";"asx1",#N/A,FALSE,"ASX1";"asx2",#N/A,FALSE,"ASX2";"Review",#N/A,FALSE,"Review";"Analyst",#N/A,FALSE,"Analyst"}</definedName>
    <definedName name="OK" hidden="1">{"analyst",#N/A,FALSE,"Result";"Index",#N/A,FALSE,"Index";"asx1",#N/A,FALSE,"ASX1";"asx2",#N/A,FALSE,"ASX2";"Review",#N/A,FALSE,"Review";"Analyst",#N/A,FALSE,"Analyst"}</definedName>
    <definedName name="OK_1" localSheetId="1" hidden="1">{"analyst",#N/A,FALSE,"Result";"Index",#N/A,FALSE,"Index";"asx1",#N/A,FALSE,"ASX1";"asx2",#N/A,FALSE,"ASX2";"Review",#N/A,FALSE,"Review";"Analyst",#N/A,FALSE,"Analyst"}</definedName>
    <definedName name="OK_1" localSheetId="2" hidden="1">{"analyst",#N/A,FALSE,"Result";"Index",#N/A,FALSE,"Index";"asx1",#N/A,FALSE,"ASX1";"asx2",#N/A,FALSE,"ASX2";"Review",#N/A,FALSE,"Review";"Analyst",#N/A,FALSE,"Analyst"}</definedName>
    <definedName name="OK_1" localSheetId="10" hidden="1">{"analyst",#N/A,FALSE,"Result";"Index",#N/A,FALSE,"Index";"asx1",#N/A,FALSE,"ASX1";"asx2",#N/A,FALSE,"ASX2";"Review",#N/A,FALSE,"Review";"Analyst",#N/A,FALSE,"Analyst"}</definedName>
    <definedName name="OK_1" localSheetId="8" hidden="1">{"analyst",#N/A,FALSE,"Result";"Index",#N/A,FALSE,"Index";"asx1",#N/A,FALSE,"ASX1";"asx2",#N/A,FALSE,"ASX2";"Review",#N/A,FALSE,"Review";"Analyst",#N/A,FALSE,"Analyst"}</definedName>
    <definedName name="OK_1" localSheetId="16" hidden="1">{"analyst",#N/A,FALSE,"Result";"Index",#N/A,FALSE,"Index";"asx1",#N/A,FALSE,"ASX1";"asx2",#N/A,FALSE,"ASX2";"Review",#N/A,FALSE,"Review";"Analyst",#N/A,FALSE,"Analyst"}</definedName>
    <definedName name="OK_1" localSheetId="0" hidden="1">{"analyst",#N/A,FALSE,"Result";"Index",#N/A,FALSE,"Index";"asx1",#N/A,FALSE,"ASX1";"asx2",#N/A,FALSE,"ASX2";"Review",#N/A,FALSE,"Review";"Analyst",#N/A,FALSE,"Analyst"}</definedName>
    <definedName name="OK_1" localSheetId="5" hidden="1">{"analyst",#N/A,FALSE,"Result";"Index",#N/A,FALSE,"Index";"asx1",#N/A,FALSE,"ASX1";"asx2",#N/A,FALSE,"ASX2";"Review",#N/A,FALSE,"Review";"Analyst",#N/A,FALSE,"Analyst"}</definedName>
    <definedName name="OK_1" localSheetId="17" hidden="1">{"analyst",#N/A,FALSE,"Result";"Index",#N/A,FALSE,"Index";"asx1",#N/A,FALSE,"ASX1";"asx2",#N/A,FALSE,"ASX2";"Review",#N/A,FALSE,"Review";"Analyst",#N/A,FALSE,"Analyst"}</definedName>
    <definedName name="OK_1" localSheetId="19" hidden="1">{"analyst",#N/A,FALSE,"Result";"Index",#N/A,FALSE,"Index";"asx1",#N/A,FALSE,"ASX1";"asx2",#N/A,FALSE,"ASX2";"Review",#N/A,FALSE,"Review";"Analyst",#N/A,FALSE,"Analyst"}</definedName>
    <definedName name="OK_1" localSheetId="12" hidden="1">{"analyst",#N/A,FALSE,"Result";"Index",#N/A,FALSE,"Index";"asx1",#N/A,FALSE,"ASX1";"asx2",#N/A,FALSE,"ASX2";"Review",#N/A,FALSE,"Review";"Analyst",#N/A,FALSE,"Analyst"}</definedName>
    <definedName name="OK_1" localSheetId="18" hidden="1">{"analyst",#N/A,FALSE,"Result";"Index",#N/A,FALSE,"Index";"asx1",#N/A,FALSE,"ASX1";"asx2",#N/A,FALSE,"ASX2";"Review",#N/A,FALSE,"Review";"Analyst",#N/A,FALSE,"Analyst"}</definedName>
    <definedName name="OK_1" hidden="1">{"analyst",#N/A,FALSE,"Result";"Index",#N/A,FALSE,"Index";"asx1",#N/A,FALSE,"ASX1";"asx2",#N/A,FALSE,"ASX2";"Review",#N/A,FALSE,"Review";"Analyst",#N/A,FALSE,"Analyst"}</definedName>
    <definedName name="People1" localSheetId="1" hidden="1">{"analyst",#N/A,FALSE,"Result";"Index",#N/A,FALSE,"Index";"asx1",#N/A,FALSE,"ASX1";"asx2",#N/A,FALSE,"ASX2";"Review",#N/A,FALSE,"Review";"Analyst",#N/A,FALSE,"Analyst"}</definedName>
    <definedName name="People1" localSheetId="2" hidden="1">{"analyst",#N/A,FALSE,"Result";"Index",#N/A,FALSE,"Index";"asx1",#N/A,FALSE,"ASX1";"asx2",#N/A,FALSE,"ASX2";"Review",#N/A,FALSE,"Review";"Analyst",#N/A,FALSE,"Analyst"}</definedName>
    <definedName name="People1" localSheetId="10" hidden="1">{"analyst",#N/A,FALSE,"Result";"Index",#N/A,FALSE,"Index";"asx1",#N/A,FALSE,"ASX1";"asx2",#N/A,FALSE,"ASX2";"Review",#N/A,FALSE,"Review";"Analyst",#N/A,FALSE,"Analyst"}</definedName>
    <definedName name="People1" localSheetId="8" hidden="1">{"analyst",#N/A,FALSE,"Result";"Index",#N/A,FALSE,"Index";"asx1",#N/A,FALSE,"ASX1";"asx2",#N/A,FALSE,"ASX2";"Review",#N/A,FALSE,"Review";"Analyst",#N/A,FALSE,"Analyst"}</definedName>
    <definedName name="People1" localSheetId="16" hidden="1">{"analyst",#N/A,FALSE,"Result";"Index",#N/A,FALSE,"Index";"asx1",#N/A,FALSE,"ASX1";"asx2",#N/A,FALSE,"ASX2";"Review",#N/A,FALSE,"Review";"Analyst",#N/A,FALSE,"Analyst"}</definedName>
    <definedName name="People1" localSheetId="5" hidden="1">{"analyst",#N/A,FALSE,"Result";"Index",#N/A,FALSE,"Index";"asx1",#N/A,FALSE,"ASX1";"asx2",#N/A,FALSE,"ASX2";"Review",#N/A,FALSE,"Review";"Analyst",#N/A,FALSE,"Analyst"}</definedName>
    <definedName name="People1" localSheetId="17" hidden="1">{"analyst",#N/A,FALSE,"Result";"Index",#N/A,FALSE,"Index";"asx1",#N/A,FALSE,"ASX1";"asx2",#N/A,FALSE,"ASX2";"Review",#N/A,FALSE,"Review";"Analyst",#N/A,FALSE,"Analyst"}</definedName>
    <definedName name="People1" localSheetId="19" hidden="1">{"analyst",#N/A,FALSE,"Result";"Index",#N/A,FALSE,"Index";"asx1",#N/A,FALSE,"ASX1";"asx2",#N/A,FALSE,"ASX2";"Review",#N/A,FALSE,"Review";"Analyst",#N/A,FALSE,"Analyst"}</definedName>
    <definedName name="People1" localSheetId="12" hidden="1">{"analyst",#N/A,FALSE,"Result";"Index",#N/A,FALSE,"Index";"asx1",#N/A,FALSE,"ASX1";"asx2",#N/A,FALSE,"ASX2";"Review",#N/A,FALSE,"Review";"Analyst",#N/A,FALSE,"Analyst"}</definedName>
    <definedName name="People1" localSheetId="18" hidden="1">{"analyst",#N/A,FALSE,"Result";"Index",#N/A,FALSE,"Index";"asx1",#N/A,FALSE,"ASX1";"asx2",#N/A,FALSE,"ASX2";"Review",#N/A,FALSE,"Review";"Analyst",#N/A,FALSE,"Analyst"}</definedName>
    <definedName name="People1" hidden="1">{"analyst",#N/A,FALSE,"Result";"Index",#N/A,FALSE,"Index";"asx1",#N/A,FALSE,"ASX1";"asx2",#N/A,FALSE,"ASX2";"Review",#N/A,FALSE,"Review";"Analyst",#N/A,FALSE,"Analyst"}</definedName>
    <definedName name="_xlnm.Print_Area" localSheetId="8">Energy!$A$1:$I$45</definedName>
    <definedName name="_xlnm.Print_Area" localSheetId="4">Health!$A$1:$J$23</definedName>
    <definedName name="_xlnm.Print_Area" localSheetId="0">Home!$A$1:$A$18</definedName>
    <definedName name="_xlnm.Print_Area" localSheetId="3">Safety!$A$1:$K$34</definedName>
    <definedName name="vsdf" localSheetId="1" hidden="1">{"ResultsSummaryNew",#N/A,FALSE,"ASX QTR";"Index",#N/A,FALSE,"ASX Ind";"ASXNew",#N/A,FALSE,"ASX QTR"}</definedName>
    <definedName name="vsdf" localSheetId="2" hidden="1">{"ResultsSummaryNew",#N/A,FALSE,"ASX QTR";"Index",#N/A,FALSE,"ASX Ind";"ASXNew",#N/A,FALSE,"ASX QTR"}</definedName>
    <definedName name="vsdf" localSheetId="10" hidden="1">{"ResultsSummaryNew",#N/A,FALSE,"ASX QTR";"Index",#N/A,FALSE,"ASX Ind";"ASXNew",#N/A,FALSE,"ASX QTR"}</definedName>
    <definedName name="vsdf" localSheetId="8" hidden="1">{"ResultsSummaryNew",#N/A,FALSE,"ASX QTR";"Index",#N/A,FALSE,"ASX Ind";"ASXNew",#N/A,FALSE,"ASX QTR"}</definedName>
    <definedName name="vsdf" localSheetId="16" hidden="1">{"ResultsSummaryNew",#N/A,FALSE,"ASX QTR";"Index",#N/A,FALSE,"ASX Ind";"ASXNew",#N/A,FALSE,"ASX QTR"}</definedName>
    <definedName name="vsdf" localSheetId="0" hidden="1">{"ResultsSummaryNew",#N/A,FALSE,"ASX QTR";"Index",#N/A,FALSE,"ASX Ind";"ASXNew",#N/A,FALSE,"ASX QTR"}</definedName>
    <definedName name="vsdf" localSheetId="5" hidden="1">{"ResultsSummaryNew",#N/A,FALSE,"ASX QTR";"Index",#N/A,FALSE,"ASX Ind";"ASXNew",#N/A,FALSE,"ASX QTR"}</definedName>
    <definedName name="vsdf" localSheetId="17" hidden="1">{"ResultsSummaryNew",#N/A,FALSE,"ASX QTR";"Index",#N/A,FALSE,"ASX Ind";"ASXNew",#N/A,FALSE,"ASX QTR"}</definedName>
    <definedName name="vsdf" localSheetId="19" hidden="1">{"ResultsSummaryNew",#N/A,FALSE,"ASX QTR";"Index",#N/A,FALSE,"ASX Ind";"ASXNew",#N/A,FALSE,"ASX QTR"}</definedName>
    <definedName name="vsdf" localSheetId="12" hidden="1">{"ResultsSummaryNew",#N/A,FALSE,"ASX QTR";"Index",#N/A,FALSE,"ASX Ind";"ASXNew",#N/A,FALSE,"ASX QTR"}</definedName>
    <definedName name="vsdf" localSheetId="18" hidden="1">{"ResultsSummaryNew",#N/A,FALSE,"ASX QTR";"Index",#N/A,FALSE,"ASX Ind";"ASXNew",#N/A,FALSE,"ASX QTR"}</definedName>
    <definedName name="vsdf" hidden="1">{"ResultsSummaryNew",#N/A,FALSE,"ASX QTR";"Index",#N/A,FALSE,"ASX Ind";"ASXNew",#N/A,FALSE,"ASX QTR"}</definedName>
    <definedName name="vsdf_1" localSheetId="1" hidden="1">{"ResultsSummaryNew",#N/A,FALSE,"ASX QTR";"Index",#N/A,FALSE,"ASX Ind";"ASXNew",#N/A,FALSE,"ASX QTR"}</definedName>
    <definedName name="vsdf_1" localSheetId="2" hidden="1">{"ResultsSummaryNew",#N/A,FALSE,"ASX QTR";"Index",#N/A,FALSE,"ASX Ind";"ASXNew",#N/A,FALSE,"ASX QTR"}</definedName>
    <definedName name="vsdf_1" localSheetId="10" hidden="1">{"ResultsSummaryNew",#N/A,FALSE,"ASX QTR";"Index",#N/A,FALSE,"ASX Ind";"ASXNew",#N/A,FALSE,"ASX QTR"}</definedName>
    <definedName name="vsdf_1" localSheetId="8" hidden="1">{"ResultsSummaryNew",#N/A,FALSE,"ASX QTR";"Index",#N/A,FALSE,"ASX Ind";"ASXNew",#N/A,FALSE,"ASX QTR"}</definedName>
    <definedName name="vsdf_1" localSheetId="16" hidden="1">{"ResultsSummaryNew",#N/A,FALSE,"ASX QTR";"Index",#N/A,FALSE,"ASX Ind";"ASXNew",#N/A,FALSE,"ASX QTR"}</definedName>
    <definedName name="vsdf_1" localSheetId="0" hidden="1">{"ResultsSummaryNew",#N/A,FALSE,"ASX QTR";"Index",#N/A,FALSE,"ASX Ind";"ASXNew",#N/A,FALSE,"ASX QTR"}</definedName>
    <definedName name="vsdf_1" localSheetId="5" hidden="1">{"ResultsSummaryNew",#N/A,FALSE,"ASX QTR";"Index",#N/A,FALSE,"ASX Ind";"ASXNew",#N/A,FALSE,"ASX QTR"}</definedName>
    <definedName name="vsdf_1" localSheetId="17" hidden="1">{"ResultsSummaryNew",#N/A,FALSE,"ASX QTR";"Index",#N/A,FALSE,"ASX Ind";"ASXNew",#N/A,FALSE,"ASX QTR"}</definedName>
    <definedName name="vsdf_1" localSheetId="19" hidden="1">{"ResultsSummaryNew",#N/A,FALSE,"ASX QTR";"Index",#N/A,FALSE,"ASX Ind";"ASXNew",#N/A,FALSE,"ASX QTR"}</definedName>
    <definedName name="vsdf_1" localSheetId="12" hidden="1">{"ResultsSummaryNew",#N/A,FALSE,"ASX QTR";"Index",#N/A,FALSE,"ASX Ind";"ASXNew",#N/A,FALSE,"ASX QTR"}</definedName>
    <definedName name="vsdf_1" localSheetId="18" hidden="1">{"ResultsSummaryNew",#N/A,FALSE,"ASX QTR";"Index",#N/A,FALSE,"ASX Ind";"ASXNew",#N/A,FALSE,"ASX QTR"}</definedName>
    <definedName name="vsdf_1" hidden="1">{"ResultsSummaryNew",#N/A,FALSE,"ASX QTR";"Index",#N/A,FALSE,"ASX Ind";"ASXNew",#N/A,FALSE,"ASX QTR"}</definedName>
    <definedName name="wrn.aaPressRelease." localSheetId="1" hidden="1">{"ResultsSummaryNew",#N/A,FALSE,"ASX QTR";"Index",#N/A,FALSE,"ASX Ind";"ASXNew",#N/A,FALSE,"ASX QTR"}</definedName>
    <definedName name="wrn.aaPressRelease." localSheetId="2" hidden="1">{"ResultsSummaryNew",#N/A,FALSE,"ASX QTR";"Index",#N/A,FALSE,"ASX Ind";"ASXNew",#N/A,FALSE,"ASX QTR"}</definedName>
    <definedName name="wrn.aaPressRelease." localSheetId="10" hidden="1">{"ResultsSummaryNew",#N/A,FALSE,"ASX QTR";"Index",#N/A,FALSE,"ASX Ind";"ASXNew",#N/A,FALSE,"ASX QTR"}</definedName>
    <definedName name="wrn.aaPressRelease." localSheetId="8" hidden="1">{"ResultsSummaryNew",#N/A,FALSE,"ASX QTR";"Index",#N/A,FALSE,"ASX Ind";"ASXNew",#N/A,FALSE,"ASX QTR"}</definedName>
    <definedName name="wrn.aaPressRelease." localSheetId="16" hidden="1">{"ResultsSummaryNew",#N/A,FALSE,"ASX QTR";"Index",#N/A,FALSE,"ASX Ind";"ASXNew",#N/A,FALSE,"ASX QTR"}</definedName>
    <definedName name="wrn.aaPressRelease." localSheetId="0" hidden="1">{"ResultsSummaryNew",#N/A,FALSE,"ASX QTR";"Index",#N/A,FALSE,"ASX Ind";"ASXNew",#N/A,FALSE,"ASX QTR"}</definedName>
    <definedName name="wrn.aaPressRelease." localSheetId="5" hidden="1">{"ResultsSummaryNew",#N/A,FALSE,"ASX QTR";"Index",#N/A,FALSE,"ASX Ind";"ASXNew",#N/A,FALSE,"ASX QTR"}</definedName>
    <definedName name="wrn.aaPressRelease." localSheetId="17" hidden="1">{"ResultsSummaryNew",#N/A,FALSE,"ASX QTR";"Index",#N/A,FALSE,"ASX Ind";"ASXNew",#N/A,FALSE,"ASX QTR"}</definedName>
    <definedName name="wrn.aaPressRelease." localSheetId="19" hidden="1">{"ResultsSummaryNew",#N/A,FALSE,"ASX QTR";"Index",#N/A,FALSE,"ASX Ind";"ASXNew",#N/A,FALSE,"ASX QTR"}</definedName>
    <definedName name="wrn.aaPressRelease." localSheetId="12" hidden="1">{"ResultsSummaryNew",#N/A,FALSE,"ASX QTR";"Index",#N/A,FALSE,"ASX Ind";"ASXNew",#N/A,FALSE,"ASX QTR"}</definedName>
    <definedName name="wrn.aaPressRelease." localSheetId="18" hidden="1">{"ResultsSummaryNew",#N/A,FALSE,"ASX QTR";"Index",#N/A,FALSE,"ASX Ind";"ASXNew",#N/A,FALSE,"ASX QTR"}</definedName>
    <definedName name="wrn.aaPressRelease." hidden="1">{"ResultsSummaryNew",#N/A,FALSE,"ASX QTR";"Index",#N/A,FALSE,"ASX Ind";"ASXNew",#N/A,FALSE,"ASX QTR"}</definedName>
    <definedName name="wrn.aaPressRelease._1" localSheetId="1" hidden="1">{"ResultsSummaryNew",#N/A,FALSE,"ASX QTR";"Index",#N/A,FALSE,"ASX Ind";"ASXNew",#N/A,FALSE,"ASX QTR"}</definedName>
    <definedName name="wrn.aaPressRelease._1" localSheetId="2" hidden="1">{"ResultsSummaryNew",#N/A,FALSE,"ASX QTR";"Index",#N/A,FALSE,"ASX Ind";"ASXNew",#N/A,FALSE,"ASX QTR"}</definedName>
    <definedName name="wrn.aaPressRelease._1" localSheetId="10" hidden="1">{"ResultsSummaryNew",#N/A,FALSE,"ASX QTR";"Index",#N/A,FALSE,"ASX Ind";"ASXNew",#N/A,FALSE,"ASX QTR"}</definedName>
    <definedName name="wrn.aaPressRelease._1" localSheetId="8" hidden="1">{"ResultsSummaryNew",#N/A,FALSE,"ASX QTR";"Index",#N/A,FALSE,"ASX Ind";"ASXNew",#N/A,FALSE,"ASX QTR"}</definedName>
    <definedName name="wrn.aaPressRelease._1" localSheetId="16" hidden="1">{"ResultsSummaryNew",#N/A,FALSE,"ASX QTR";"Index",#N/A,FALSE,"ASX Ind";"ASXNew",#N/A,FALSE,"ASX QTR"}</definedName>
    <definedName name="wrn.aaPressRelease._1" localSheetId="0" hidden="1">{"ResultsSummaryNew",#N/A,FALSE,"ASX QTR";"Index",#N/A,FALSE,"ASX Ind";"ASXNew",#N/A,FALSE,"ASX QTR"}</definedName>
    <definedName name="wrn.aaPressRelease._1" localSheetId="5" hidden="1">{"ResultsSummaryNew",#N/A,FALSE,"ASX QTR";"Index",#N/A,FALSE,"ASX Ind";"ASXNew",#N/A,FALSE,"ASX QTR"}</definedName>
    <definedName name="wrn.aaPressRelease._1" localSheetId="17" hidden="1">{"ResultsSummaryNew",#N/A,FALSE,"ASX QTR";"Index",#N/A,FALSE,"ASX Ind";"ASXNew",#N/A,FALSE,"ASX QTR"}</definedName>
    <definedName name="wrn.aaPressRelease._1" localSheetId="19" hidden="1">{"ResultsSummaryNew",#N/A,FALSE,"ASX QTR";"Index",#N/A,FALSE,"ASX Ind";"ASXNew",#N/A,FALSE,"ASX QTR"}</definedName>
    <definedName name="wrn.aaPressRelease._1" localSheetId="12" hidden="1">{"ResultsSummaryNew",#N/A,FALSE,"ASX QTR";"Index",#N/A,FALSE,"ASX Ind";"ASXNew",#N/A,FALSE,"ASX QTR"}</definedName>
    <definedName name="wrn.aaPressRelease._1" localSheetId="18" hidden="1">{"ResultsSummaryNew",#N/A,FALSE,"ASX QTR";"Index",#N/A,FALSE,"ASX Ind";"ASXNew",#N/A,FALSE,"ASX QTR"}</definedName>
    <definedName name="wrn.aaPressRelease._1" hidden="1">{"ResultsSummaryNew",#N/A,FALSE,"ASX QTR";"Index",#N/A,FALSE,"ASX Ind";"ASXNew",#N/A,FALSE,"ASX QTR"}</definedName>
    <definedName name="wrn.Accounts." localSheetId="1" hidden="1">{"BSPLCF",#N/A,FALSE,"BS, PL, Cash flow";"BSPLCF_CONTD",#N/A,FALSE,"BS,PL,CF_contd"}</definedName>
    <definedName name="wrn.Accounts." localSheetId="2" hidden="1">{"BSPLCF",#N/A,FALSE,"BS, PL, Cash flow";"BSPLCF_CONTD",#N/A,FALSE,"BS,PL,CF_contd"}</definedName>
    <definedName name="wrn.Accounts." localSheetId="10" hidden="1">{"BSPLCF",#N/A,FALSE,"BS, PL, Cash flow";"BSPLCF_CONTD",#N/A,FALSE,"BS,PL,CF_contd"}</definedName>
    <definedName name="wrn.Accounts." localSheetId="8" hidden="1">{"BSPLCF",#N/A,FALSE,"BS, PL, Cash flow";"BSPLCF_CONTD",#N/A,FALSE,"BS,PL,CF_contd"}</definedName>
    <definedName name="wrn.Accounts." localSheetId="16" hidden="1">{"BSPLCF",#N/A,FALSE,"BS, PL, Cash flow";"BSPLCF_CONTD",#N/A,FALSE,"BS,PL,CF_contd"}</definedName>
    <definedName name="wrn.Accounts." localSheetId="0" hidden="1">{"BSPLCF",#N/A,FALSE,"BS, PL, Cash flow";"BSPLCF_CONTD",#N/A,FALSE,"BS,PL,CF_contd"}</definedName>
    <definedName name="wrn.Accounts." localSheetId="5" hidden="1">{"BSPLCF",#N/A,FALSE,"BS, PL, Cash flow";"BSPLCF_CONTD",#N/A,FALSE,"BS,PL,CF_contd"}</definedName>
    <definedName name="wrn.Accounts." localSheetId="17" hidden="1">{"BSPLCF",#N/A,FALSE,"BS, PL, Cash flow";"BSPLCF_CONTD",#N/A,FALSE,"BS,PL,CF_contd"}</definedName>
    <definedName name="wrn.Accounts." localSheetId="19" hidden="1">{"BSPLCF",#N/A,FALSE,"BS, PL, Cash flow";"BSPLCF_CONTD",#N/A,FALSE,"BS,PL,CF_contd"}</definedName>
    <definedName name="wrn.Accounts." localSheetId="12" hidden="1">{"BSPLCF",#N/A,FALSE,"BS, PL, Cash flow";"BSPLCF_CONTD",#N/A,FALSE,"BS,PL,CF_contd"}</definedName>
    <definedName name="wrn.Accounts." localSheetId="18" hidden="1">{"BSPLCF",#N/A,FALSE,"BS, PL, Cash flow";"BSPLCF_CONTD",#N/A,FALSE,"BS,PL,CF_contd"}</definedName>
    <definedName name="wrn.Accounts." hidden="1">{"BSPLCF",#N/A,FALSE,"BS, PL, Cash flow";"BSPLCF_CONTD",#N/A,FALSE,"BS,PL,CF_contd"}</definedName>
    <definedName name="wrn.Accounts._1" localSheetId="1" hidden="1">{"BSPLCF",#N/A,FALSE,"BS, PL, Cash flow";"BSPLCF_CONTD",#N/A,FALSE,"BS,PL,CF_contd"}</definedName>
    <definedName name="wrn.Accounts._1" localSheetId="2" hidden="1">{"BSPLCF",#N/A,FALSE,"BS, PL, Cash flow";"BSPLCF_CONTD",#N/A,FALSE,"BS,PL,CF_contd"}</definedName>
    <definedName name="wrn.Accounts._1" localSheetId="10" hidden="1">{"BSPLCF",#N/A,FALSE,"BS, PL, Cash flow";"BSPLCF_CONTD",#N/A,FALSE,"BS,PL,CF_contd"}</definedName>
    <definedName name="wrn.Accounts._1" localSheetId="8" hidden="1">{"BSPLCF",#N/A,FALSE,"BS, PL, Cash flow";"BSPLCF_CONTD",#N/A,FALSE,"BS,PL,CF_contd"}</definedName>
    <definedName name="wrn.Accounts._1" localSheetId="16" hidden="1">{"BSPLCF",#N/A,FALSE,"BS, PL, Cash flow";"BSPLCF_CONTD",#N/A,FALSE,"BS,PL,CF_contd"}</definedName>
    <definedName name="wrn.Accounts._1" localSheetId="0" hidden="1">{"BSPLCF",#N/A,FALSE,"BS, PL, Cash flow";"BSPLCF_CONTD",#N/A,FALSE,"BS,PL,CF_contd"}</definedName>
    <definedName name="wrn.Accounts._1" localSheetId="5" hidden="1">{"BSPLCF",#N/A,FALSE,"BS, PL, Cash flow";"BSPLCF_CONTD",#N/A,FALSE,"BS,PL,CF_contd"}</definedName>
    <definedName name="wrn.Accounts._1" localSheetId="17" hidden="1">{"BSPLCF",#N/A,FALSE,"BS, PL, Cash flow";"BSPLCF_CONTD",#N/A,FALSE,"BS,PL,CF_contd"}</definedName>
    <definedName name="wrn.Accounts._1" localSheetId="19" hidden="1">{"BSPLCF",#N/A,FALSE,"BS, PL, Cash flow";"BSPLCF_CONTD",#N/A,FALSE,"BS,PL,CF_contd"}</definedName>
    <definedName name="wrn.Accounts._1" localSheetId="12" hidden="1">{"BSPLCF",#N/A,FALSE,"BS, PL, Cash flow";"BSPLCF_CONTD",#N/A,FALSE,"BS,PL,CF_contd"}</definedName>
    <definedName name="wrn.Accounts._1" localSheetId="18" hidden="1">{"BSPLCF",#N/A,FALSE,"BS, PL, Cash flow";"BSPLCF_CONTD",#N/A,FALSE,"BS,PL,CF_contd"}</definedName>
    <definedName name="wrn.Accounts._1" hidden="1">{"BSPLCF",#N/A,FALSE,"BS, PL, Cash flow";"BSPLCF_CONTD",#N/A,FALSE,"BS,PL,CF_contd"}</definedName>
    <definedName name="wrn.PressRelease." localSheetId="1" hidden="1">{"analyst",#N/A,FALSE,"Result";"Index",#N/A,FALSE,"Index";"asx1",#N/A,FALSE,"ASX1";"asx2",#N/A,FALSE,"ASX2";"Review",#N/A,FALSE,"Review";"Analyst",#N/A,FALSE,"Analyst"}</definedName>
    <definedName name="wrn.PressRelease." localSheetId="2" hidden="1">{"analyst",#N/A,FALSE,"Result";"Index",#N/A,FALSE,"Index";"asx1",#N/A,FALSE,"ASX1";"asx2",#N/A,FALSE,"ASX2";"Review",#N/A,FALSE,"Review";"Analyst",#N/A,FALSE,"Analyst"}</definedName>
    <definedName name="wrn.PressRelease." localSheetId="10" hidden="1">{"analyst",#N/A,FALSE,"Result";"Index",#N/A,FALSE,"Index";"asx1",#N/A,FALSE,"ASX1";"asx2",#N/A,FALSE,"ASX2";"Review",#N/A,FALSE,"Review";"Analyst",#N/A,FALSE,"Analyst"}</definedName>
    <definedName name="wrn.PressRelease." localSheetId="8" hidden="1">{"analyst",#N/A,FALSE,"Result";"Index",#N/A,FALSE,"Index";"asx1",#N/A,FALSE,"ASX1";"asx2",#N/A,FALSE,"ASX2";"Review",#N/A,FALSE,"Review";"Analyst",#N/A,FALSE,"Analyst"}</definedName>
    <definedName name="wrn.PressRelease." localSheetId="16" hidden="1">{"analyst",#N/A,FALSE,"Result";"Index",#N/A,FALSE,"Index";"asx1",#N/A,FALSE,"ASX1";"asx2",#N/A,FALSE,"ASX2";"Review",#N/A,FALSE,"Review";"Analyst",#N/A,FALSE,"Analyst"}</definedName>
    <definedName name="wrn.PressRelease." localSheetId="0" hidden="1">{"analyst",#N/A,FALSE,"Result";"Index",#N/A,FALSE,"Index";"asx1",#N/A,FALSE,"ASX1";"asx2",#N/A,FALSE,"ASX2";"Review",#N/A,FALSE,"Review";"Analyst",#N/A,FALSE,"Analyst"}</definedName>
    <definedName name="wrn.PressRelease." localSheetId="5" hidden="1">{"analyst",#N/A,FALSE,"Result";"Index",#N/A,FALSE,"Index";"asx1",#N/A,FALSE,"ASX1";"asx2",#N/A,FALSE,"ASX2";"Review",#N/A,FALSE,"Review";"Analyst",#N/A,FALSE,"Analyst"}</definedName>
    <definedName name="wrn.PressRelease." localSheetId="17" hidden="1">{"analyst",#N/A,FALSE,"Result";"Index",#N/A,FALSE,"Index";"asx1",#N/A,FALSE,"ASX1";"asx2",#N/A,FALSE,"ASX2";"Review",#N/A,FALSE,"Review";"Analyst",#N/A,FALSE,"Analyst"}</definedName>
    <definedName name="wrn.PressRelease." localSheetId="19" hidden="1">{"analyst",#N/A,FALSE,"Result";"Index",#N/A,FALSE,"Index";"asx1",#N/A,FALSE,"ASX1";"asx2",#N/A,FALSE,"ASX2";"Review",#N/A,FALSE,"Review";"Analyst",#N/A,FALSE,"Analyst"}</definedName>
    <definedName name="wrn.PressRelease." localSheetId="12" hidden="1">{"analyst",#N/A,FALSE,"Result";"Index",#N/A,FALSE,"Index";"asx1",#N/A,FALSE,"ASX1";"asx2",#N/A,FALSE,"ASX2";"Review",#N/A,FALSE,"Review";"Analyst",#N/A,FALSE,"Analyst"}</definedName>
    <definedName name="wrn.PressRelease." localSheetId="18" hidden="1">{"analyst",#N/A,FALSE,"Result";"Index",#N/A,FALSE,"Index";"asx1",#N/A,FALSE,"ASX1";"asx2",#N/A,FALSE,"ASX2";"Review",#N/A,FALSE,"Review";"Analyst",#N/A,FALSE,"Analyst"}</definedName>
    <definedName name="wrn.PressRelease." hidden="1">{"analyst",#N/A,FALSE,"Result";"Index",#N/A,FALSE,"Index";"asx1",#N/A,FALSE,"ASX1";"asx2",#N/A,FALSE,"ASX2";"Review",#N/A,FALSE,"Review";"Analyst",#N/A,FALSE,"Analyst"}</definedName>
    <definedName name="wrn.PressRelease._1" localSheetId="1" hidden="1">{"analyst",#N/A,FALSE,"Result";"Index",#N/A,FALSE,"Index";"asx1",#N/A,FALSE,"ASX1";"asx2",#N/A,FALSE,"ASX2";"Review",#N/A,FALSE,"Review";"Analyst",#N/A,FALSE,"Analyst"}</definedName>
    <definedName name="wrn.PressRelease._1" localSheetId="2" hidden="1">{"analyst",#N/A,FALSE,"Result";"Index",#N/A,FALSE,"Index";"asx1",#N/A,FALSE,"ASX1";"asx2",#N/A,FALSE,"ASX2";"Review",#N/A,FALSE,"Review";"Analyst",#N/A,FALSE,"Analyst"}</definedName>
    <definedName name="wrn.PressRelease._1" localSheetId="10" hidden="1">{"analyst",#N/A,FALSE,"Result";"Index",#N/A,FALSE,"Index";"asx1",#N/A,FALSE,"ASX1";"asx2",#N/A,FALSE,"ASX2";"Review",#N/A,FALSE,"Review";"Analyst",#N/A,FALSE,"Analyst"}</definedName>
    <definedName name="wrn.PressRelease._1" localSheetId="8" hidden="1">{"analyst",#N/A,FALSE,"Result";"Index",#N/A,FALSE,"Index";"asx1",#N/A,FALSE,"ASX1";"asx2",#N/A,FALSE,"ASX2";"Review",#N/A,FALSE,"Review";"Analyst",#N/A,FALSE,"Analyst"}</definedName>
    <definedName name="wrn.PressRelease._1" localSheetId="16" hidden="1">{"analyst",#N/A,FALSE,"Result";"Index",#N/A,FALSE,"Index";"asx1",#N/A,FALSE,"ASX1";"asx2",#N/A,FALSE,"ASX2";"Review",#N/A,FALSE,"Review";"Analyst",#N/A,FALSE,"Analyst"}</definedName>
    <definedName name="wrn.PressRelease._1" localSheetId="0" hidden="1">{"analyst",#N/A,FALSE,"Result";"Index",#N/A,FALSE,"Index";"asx1",#N/A,FALSE,"ASX1";"asx2",#N/A,FALSE,"ASX2";"Review",#N/A,FALSE,"Review";"Analyst",#N/A,FALSE,"Analyst"}</definedName>
    <definedName name="wrn.PressRelease._1" localSheetId="5" hidden="1">{"analyst",#N/A,FALSE,"Result";"Index",#N/A,FALSE,"Index";"asx1",#N/A,FALSE,"ASX1";"asx2",#N/A,FALSE,"ASX2";"Review",#N/A,FALSE,"Review";"Analyst",#N/A,FALSE,"Analyst"}</definedName>
    <definedName name="wrn.PressRelease._1" localSheetId="17" hidden="1">{"analyst",#N/A,FALSE,"Result";"Index",#N/A,FALSE,"Index";"asx1",#N/A,FALSE,"ASX1";"asx2",#N/A,FALSE,"ASX2";"Review",#N/A,FALSE,"Review";"Analyst",#N/A,FALSE,"Analyst"}</definedName>
    <definedName name="wrn.PressRelease._1" localSheetId="19" hidden="1">{"analyst",#N/A,FALSE,"Result";"Index",#N/A,FALSE,"Index";"asx1",#N/A,FALSE,"ASX1";"asx2",#N/A,FALSE,"ASX2";"Review",#N/A,FALSE,"Review";"Analyst",#N/A,FALSE,"Analyst"}</definedName>
    <definedName name="wrn.PressRelease._1" localSheetId="12" hidden="1">{"analyst",#N/A,FALSE,"Result";"Index",#N/A,FALSE,"Index";"asx1",#N/A,FALSE,"ASX1";"asx2",#N/A,FALSE,"ASX2";"Review",#N/A,FALSE,"Review";"Analyst",#N/A,FALSE,"Analyst"}</definedName>
    <definedName name="wrn.PressRelease._1" localSheetId="18" hidden="1">{"analyst",#N/A,FALSE,"Result";"Index",#N/A,FALSE,"Index";"asx1",#N/A,FALSE,"ASX1";"asx2",#N/A,FALSE,"ASX2";"Review",#N/A,FALSE,"Review";"Analyst",#N/A,FALSE,"Analyst"}</definedName>
    <definedName name="wrn.PressRelease._1" hidden="1">{"analyst",#N/A,FALSE,"Result";"Index",#N/A,FALSE,"Index";"asx1",#N/A,FALSE,"ASX1";"asx2",#N/A,FALSE,"ASX2";"Review",#N/A,FALSE,"Review";"Analyst",#N/A,FALSE,"Analyst"}</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4" i="74" l="1"/>
  <c r="D54" i="74"/>
  <c r="C54" i="74"/>
  <c r="K45" i="74"/>
  <c r="J45" i="74"/>
  <c r="I45" i="74"/>
  <c r="H45" i="74"/>
  <c r="G45" i="74"/>
  <c r="G24" i="74" s="1"/>
  <c r="F45" i="74"/>
  <c r="E45" i="74"/>
  <c r="E24" i="74" s="1"/>
  <c r="D45" i="74"/>
  <c r="C45" i="74"/>
  <c r="F31" i="74"/>
  <c r="F24" i="74" s="1"/>
  <c r="D31" i="74"/>
  <c r="D24" i="74" s="1"/>
  <c r="C31" i="74"/>
  <c r="C24" i="74" s="1"/>
  <c r="C25" i="74" s="1"/>
  <c r="K25" i="74"/>
  <c r="J25" i="74"/>
  <c r="I25" i="74"/>
  <c r="H25" i="74"/>
  <c r="G23" i="74"/>
  <c r="F23" i="74"/>
  <c r="E23" i="74"/>
  <c r="D23" i="74"/>
  <c r="C23" i="74"/>
  <c r="C66" i="12"/>
  <c r="C60" i="12"/>
  <c r="C61" i="12"/>
  <c r="C62" i="12"/>
  <c r="C63" i="12"/>
  <c r="C64" i="12"/>
  <c r="C65" i="12"/>
  <c r="C59" i="12"/>
  <c r="D53" i="12"/>
  <c r="D48" i="12"/>
  <c r="D47" i="12"/>
  <c r="D42" i="12"/>
  <c r="D41" i="12"/>
  <c r="D40" i="12"/>
  <c r="D39" i="12"/>
  <c r="E42" i="12"/>
  <c r="D49" i="12"/>
  <c r="D50" i="12"/>
  <c r="D51" i="12"/>
  <c r="D52" i="12"/>
  <c r="G13" i="13"/>
  <c r="D32" i="13"/>
  <c r="D34" i="13"/>
  <c r="D27" i="13"/>
  <c r="D30" i="13"/>
  <c r="F13" i="13"/>
  <c r="E13" i="13"/>
  <c r="D13" i="13"/>
  <c r="G12" i="13"/>
  <c r="G11" i="13"/>
  <c r="C35" i="15"/>
  <c r="C28" i="15"/>
  <c r="C27" i="15"/>
  <c r="D54" i="62"/>
  <c r="C50" i="62" s="1"/>
  <c r="C26" i="62"/>
  <c r="C28" i="62"/>
  <c r="C11" i="62"/>
  <c r="C10" i="62"/>
  <c r="C9" i="62"/>
  <c r="C15" i="62" s="1"/>
  <c r="C16" i="62" s="1"/>
  <c r="G25" i="74" l="1"/>
  <c r="E25" i="74"/>
  <c r="D25" i="74"/>
  <c r="F25" i="74"/>
  <c r="F54" i="12" l="1"/>
  <c r="E54" i="12"/>
  <c r="D54" i="12" s="1"/>
  <c r="G43" i="63" l="1"/>
  <c r="G42" i="63"/>
  <c r="J15" i="62"/>
  <c r="I15" i="62"/>
  <c r="H15" i="62"/>
  <c r="G15" i="62"/>
  <c r="E15" i="62"/>
  <c r="D15" i="62"/>
  <c r="M9" i="62"/>
  <c r="L9" i="62"/>
  <c r="K9" i="62"/>
  <c r="J9" i="62"/>
  <c r="I9" i="62"/>
  <c r="H9" i="62"/>
  <c r="G9" i="62"/>
  <c r="G44" i="62" s="1"/>
  <c r="E9" i="62"/>
  <c r="G45" i="62" l="1"/>
  <c r="G46" i="62"/>
  <c r="D35" i="15" l="1"/>
  <c r="E30" i="13" l="1"/>
  <c r="E27" i="13"/>
  <c r="D66" i="12" l="1"/>
  <c r="F16" i="13" l="1"/>
  <c r="E66" i="12" l="1"/>
  <c r="F30" i="13" l="1"/>
  <c r="F27" i="13"/>
  <c r="G15" i="13" l="1"/>
  <c r="G14" i="13"/>
  <c r="G30" i="13" l="1"/>
  <c r="D23" i="15" l="1"/>
  <c r="D43" i="15"/>
  <c r="E23" i="15"/>
  <c r="E32" i="15"/>
  <c r="E33" i="15"/>
  <c r="E34" i="15"/>
  <c r="E39" i="15"/>
  <c r="E40" i="15"/>
  <c r="E41" i="15"/>
  <c r="E42" i="15"/>
  <c r="E35" i="15" l="1"/>
  <c r="E43" i="15"/>
  <c r="C23" i="15" l="1"/>
  <c r="J28" i="12" l="1"/>
  <c r="C43" i="15" l="1"/>
  <c r="G42" i="12" l="1"/>
  <c r="F42" i="12"/>
  <c r="F66" i="12" l="1"/>
  <c r="D29" i="16" l="1"/>
  <c r="G66" i="12" l="1"/>
  <c r="G54" i="12"/>
  <c r="G13" i="5"/>
  <c r="N30" i="13"/>
  <c r="M30" i="13"/>
  <c r="L30" i="13"/>
  <c r="K30" i="13"/>
  <c r="J30" i="13"/>
  <c r="I30" i="13"/>
  <c r="H30" i="13"/>
  <c r="E16" i="13"/>
  <c r="G16" i="13" s="1"/>
  <c r="N27" i="13"/>
  <c r="M27" i="13"/>
  <c r="L27" i="13"/>
  <c r="K27" i="13"/>
  <c r="J27" i="13"/>
  <c r="I27" i="13"/>
  <c r="H27" i="13"/>
</calcChain>
</file>

<file path=xl/sharedStrings.xml><?xml version="1.0" encoding="utf-8"?>
<sst xmlns="http://schemas.openxmlformats.org/spreadsheetml/2006/main" count="2412" uniqueCount="1362">
  <si>
    <t>Version control: Performance Data Tables posted July 2026</t>
  </si>
  <si>
    <t>About the FY26 Sustainability Performance Data</t>
  </si>
  <si>
    <t>This performance data reflects the annual disclosure of our sustainability performance at operations and joint ventures where Perseus is the majority owner and operator. Development projects have not been included within the data disclosed unless clearly specified.
Any restatements of this data set will be noted in italics with an explanation for the restatement.  
The data in this Databook include our operational sites - Edikan, Yaouré and Sissingué and Exploration. Where possible, we have started collecting and disclosing data on our Nyanzaga Gold Project in Tanzania, acquired during Q4 FY24. Data related to the Meyas Sand Gold Project (MSGP) acquired in May 2022, has not been included (unless stated) as the project was divested in April 2026.</t>
  </si>
  <si>
    <t xml:space="preserve">About the data: figures, rounding, and intensity-based denominators </t>
  </si>
  <si>
    <r>
      <rPr>
        <b/>
        <sz val="10"/>
        <color rgb="FF000000"/>
        <rFont val="Calibri"/>
        <family val="2"/>
        <scheme val="major"/>
      </rPr>
      <t>Currencies</t>
    </r>
    <r>
      <rPr>
        <sz val="10"/>
        <color rgb="FF000000"/>
        <rFont val="Calibri"/>
        <family val="2"/>
        <scheme val="major"/>
      </rPr>
      <t>: All financial figures are quoted in U.S. dollars unless otherwise noted.</t>
    </r>
  </si>
  <si>
    <r>
      <rPr>
        <b/>
        <sz val="10"/>
        <color rgb="FF000000"/>
        <rFont val="Calibri"/>
        <family val="2"/>
        <scheme val="major"/>
      </rPr>
      <t>Rounding</t>
    </r>
    <r>
      <rPr>
        <sz val="10"/>
        <color rgb="FF000000"/>
        <rFont val="Calibri"/>
        <family val="2"/>
        <scheme val="major"/>
      </rPr>
      <t>: Some figures and percentages may not add up to the total figure or 100 percent due to rounding.</t>
    </r>
  </si>
  <si>
    <t xml:space="preserve">Finding additional financial and non-financial information  </t>
  </si>
  <si>
    <t>Financial and Investor Relations: For additional information about Perseus's Investor Relations presentations, financials and communications, visit Perseus's Investor Relations page at: https://perseusmining.com/asx-announcements/
Governance and ethics: Details of our Board's bylaws, committee charters, guidelines, Perseus Code of Conduct, public Perseus policies and standards, and other governance practices are available on our website at: https://perseusmining.com/corporate-governance/
FY26 annual sustainability reporting suite: The FY26 Sustainability data tables are part of a larger package of sustainability disclosures in the 2026 Sustainable Development Report which is available on our website: https://perseusmining.com</t>
  </si>
  <si>
    <t>Providing feedback</t>
  </si>
  <si>
    <t>We welcome feedback on this data set, our annual sustainability report or any other aspect of our Sustainability performance. Please send general comments to info@perseusmining.com</t>
  </si>
  <si>
    <t>ECONOMIC CONTRIBUTIONS</t>
  </si>
  <si>
    <t>Performance metric</t>
  </si>
  <si>
    <t>Spreadsheet tab</t>
  </si>
  <si>
    <t>Economic contributions (USD$ thousands)</t>
  </si>
  <si>
    <t>Economic Contributions</t>
  </si>
  <si>
    <t>Direct economic contributions (USD$ thousands)</t>
  </si>
  <si>
    <t>Community contributions (USD$ thousands)</t>
  </si>
  <si>
    <t>Local procurement (USD$ thousands)</t>
  </si>
  <si>
    <t>Political contributions (USD$ thousands)</t>
  </si>
  <si>
    <t>Production (tonnes)</t>
  </si>
  <si>
    <t>Taxes</t>
  </si>
  <si>
    <t>SAFETY, HEALTH AND PEOPLE</t>
  </si>
  <si>
    <t>Performance metrics</t>
  </si>
  <si>
    <t>Fatalities (Safety)</t>
  </si>
  <si>
    <t>Safety</t>
  </si>
  <si>
    <t>Total recordable injuries and lost time injuries</t>
  </si>
  <si>
    <t>Number of hours worked</t>
  </si>
  <si>
    <t>Fines and prosecutions (Safety)</t>
  </si>
  <si>
    <t>Safety hazards reported per region of operation</t>
  </si>
  <si>
    <t>Fatalities (Health)</t>
  </si>
  <si>
    <t>Health</t>
  </si>
  <si>
    <t>Occupational illness cases</t>
  </si>
  <si>
    <t>Fines and prosecutions (Health)</t>
  </si>
  <si>
    <t>Workforce nationalisation by region - employees</t>
  </si>
  <si>
    <t>People</t>
  </si>
  <si>
    <t>Workforce nationalisation by region - contractors</t>
  </si>
  <si>
    <t>Workforce data by category and diversity by proportion of total employees</t>
  </si>
  <si>
    <t>Workforce data by proportion of each category and diversity</t>
  </si>
  <si>
    <t>Board diversity</t>
  </si>
  <si>
    <t>Employee diversity</t>
  </si>
  <si>
    <t>Pay equality</t>
  </si>
  <si>
    <t>Average hours of training per personnel - by region</t>
  </si>
  <si>
    <t>Average hours of training per personnel - historical</t>
  </si>
  <si>
    <t>Proportion of governance body members, employees and others trained on Perseus's anti-corruption policies and procedures</t>
  </si>
  <si>
    <t>Employee hiring and turnover rates</t>
  </si>
  <si>
    <t>Employee parental leave</t>
  </si>
  <si>
    <t>Strikes and lock-outs</t>
  </si>
  <si>
    <t>Performance and career development reviews</t>
  </si>
  <si>
    <t>COMMUNITIES AND HUMAN RIGHTS</t>
  </si>
  <si>
    <t>Local communities</t>
  </si>
  <si>
    <t>Communities &amp; Human Rights</t>
  </si>
  <si>
    <t xml:space="preserve">Human rights reviews </t>
  </si>
  <si>
    <t>Non-technical delays</t>
  </si>
  <si>
    <t xml:space="preserve">Employee training </t>
  </si>
  <si>
    <t xml:space="preserve">Fines and prosecutions </t>
  </si>
  <si>
    <t>Grievances</t>
  </si>
  <si>
    <t>Grievances by type</t>
  </si>
  <si>
    <t>Artisanal and small-scale mining</t>
  </si>
  <si>
    <t>ASM</t>
  </si>
  <si>
    <t>Resettlement</t>
  </si>
  <si>
    <t>ENVIRONMENT</t>
  </si>
  <si>
    <t>Total greenhouse gas emissions (tCO2e)</t>
  </si>
  <si>
    <t>Emissions</t>
  </si>
  <si>
    <t>Total greenhouse gas emissions (tCO2e) by gas</t>
  </si>
  <si>
    <t>Sources of total greenhouse gas emissions (tCO2e)</t>
  </si>
  <si>
    <t>Total greenhouse gas emissions by location (tCO2e)</t>
  </si>
  <si>
    <t>Greenhouse gas emissions intensity</t>
  </si>
  <si>
    <t>Total scope 3 greenhouse gas emissions (tCO2e)</t>
  </si>
  <si>
    <t>Scope 3 greenhouse gas emissions per category (tCO2e)</t>
  </si>
  <si>
    <t>Total energy use (GJ)</t>
  </si>
  <si>
    <t>Energy</t>
  </si>
  <si>
    <t>Total electricity used from grid (GJ)</t>
  </si>
  <si>
    <t>Primary sources of energy used (percentage)</t>
  </si>
  <si>
    <t>Sources of purchased electricity used (percentage)</t>
  </si>
  <si>
    <t>Energy efficiency</t>
  </si>
  <si>
    <t>Water from all areas</t>
  </si>
  <si>
    <t>Water</t>
  </si>
  <si>
    <t>Total amounts of overburden, rock, tailings, and sludges and their associated risks</t>
  </si>
  <si>
    <t>Tailings</t>
  </si>
  <si>
    <t>Tailings disclosure per facility</t>
  </si>
  <si>
    <t>IUCN Red List and national conservation list species</t>
  </si>
  <si>
    <t>Biodiversity &amp; Environment</t>
  </si>
  <si>
    <t>Land disturbance, rehabilitation and conservation</t>
  </si>
  <si>
    <t>Acid rock drainage</t>
  </si>
  <si>
    <t>Waste by composition (metric tonnes)</t>
  </si>
  <si>
    <t>Waste</t>
  </si>
  <si>
    <t>Total waste (metric tonnes)</t>
  </si>
  <si>
    <t>Waste diverted from disposal by recovery operation (metric tonnes)</t>
  </si>
  <si>
    <t>Waste directed to disposal by disposal operation (metric tonnes)</t>
  </si>
  <si>
    <t>Closure planning</t>
  </si>
  <si>
    <t>Closure</t>
  </si>
  <si>
    <t>REPORTING, STANDARDS &amp; CERTIFICATIONS</t>
  </si>
  <si>
    <t>Frameworks</t>
  </si>
  <si>
    <t>Global Reporting Initiative (GRI) Index and Sustainable Development Goals (SDGs)</t>
  </si>
  <si>
    <t>GRI Index</t>
  </si>
  <si>
    <t>Investor Mining and Tailings Initiative</t>
  </si>
  <si>
    <t>Responsible Gold Mining Principles (RGMPs)</t>
  </si>
  <si>
    <t>RGMP</t>
  </si>
  <si>
    <t xml:space="preserve">World Economic Forum International Business Council (IBC) Metrics </t>
  </si>
  <si>
    <t>WEF IBC Metrics</t>
  </si>
  <si>
    <t>Sustainability Accounting Standards Board (SASB)</t>
  </si>
  <si>
    <t>SASB</t>
  </si>
  <si>
    <t>FY26 MATERIAL TOPICS AND MANAGEMENT APPROACH</t>
  </si>
  <si>
    <t>#</t>
  </si>
  <si>
    <t>TOPIC &amp; DESCRIPTION</t>
  </si>
  <si>
    <t>RISK / OPP / IMPACT</t>
  </si>
  <si>
    <t>TIME HORIZON</t>
  </si>
  <si>
    <t>GOVERNANCE &amp; MANAGEMENT</t>
  </si>
  <si>
    <t>STANDARDS APPLIED</t>
  </si>
  <si>
    <t>MONITORING &amp; ASSURANCE</t>
  </si>
  <si>
    <t xml:space="preserve">1. Tailings management </t>
  </si>
  <si>
    <t xml:space="preserve">We are directly responsible for TSF design, operation, and monitoring, and alignment to industry standards on tailings to ensure safe, transparent practices. Improper tailings storage can cause environmental damage, community harm, and regulatory breaches. We may also be linked to impacts through contractors involved in construction or maintenance. </t>
  </si>
  <si>
    <t>Risk Impact</t>
  </si>
  <si>
    <t xml:space="preserve">Current to medium term </t>
  </si>
  <si>
    <t xml:space="preserve">• Tailings Management Policy and Standard define clear accountabilities, responsibilities, processes and procedures for all tailings management activities.   
• The Chief Operating Officer and Chief Development Officer hold overall accountability for Tailings Storage Facilities (TSFs). 
• Group Tailings and Water Manager provides delegated authority and support to Responsible Tailings Facility Engineers (RTFE) and Engineers of Record (EoR) at each TSF. 
• Senior management and the Board receive regular updates on TSF status and performance. </t>
  </si>
  <si>
    <t xml:space="preserve">• Global Industry Standard for Tailings Management (GISTM) 
• Australian National Committee on Large Dams Guidelines on Tailings Dams (ANCOLD, 2019) 
• AS/NZS ISO 14001:2015 
• IFC Performance Standards 
• World Gold Council Responsible Gold Mining Principles (RGMPs) </t>
  </si>
  <si>
    <r>
      <rPr>
        <sz val="10"/>
        <rFont val="Calibri (Body)"/>
      </rPr>
      <t xml:space="preserve">• Audits against TSF operating manuals covering structural integrity, leaks, stability, water balance, groundwater and contaminant levels
• Daily embankment inspections for issues including slumps, slides, settlement, cracks, excessive erosion and seepage. 
• Annual audits and independent reviews of all TSFs; </t>
    </r>
    <r>
      <rPr>
        <sz val="10"/>
        <color theme="1"/>
        <rFont val="Calibri (Body)"/>
      </rPr>
      <t xml:space="preserve">no major non-conformances identified in FY26 </t>
    </r>
    <r>
      <rPr>
        <sz val="10"/>
        <rFont val="Calibri (Body)"/>
      </rPr>
      <t>audits or independent reviews.
• Monitoring of supernatant pond level, freeboard, liner leaks, phreatic surface, structural integrity and groundwater level and contaminant levels.</t>
    </r>
    <r>
      <rPr>
        <sz val="11"/>
        <rFont val="Calibri (Body)"/>
      </rPr>
      <t xml:space="preserve"> </t>
    </r>
  </si>
  <si>
    <t xml:space="preserve">2. Health and safety </t>
  </si>
  <si>
    <t xml:space="preserve">Our operations involve inherent risks, including exposure to dust, noise, heavy equipment and vehicles and geotechnical hazards. Failure to manage these effectively can result in harm to our workforce and contractors, loss of trust and regulatory action. We are directly responsible for providing safe working conditions and fostering a strong safety culture. </t>
  </si>
  <si>
    <r>
      <t xml:space="preserve">• Health, Safety and Wellbeing Policy and Health and Safety Management System establish the governance framework. 
• SHED programme and Fatality Risk Management programme support safety culture and risk control. 
</t>
    </r>
    <r>
      <rPr>
        <b/>
        <sz val="10"/>
        <rFont val="Calibri (Body)"/>
      </rPr>
      <t xml:space="preserve">• </t>
    </r>
    <r>
      <rPr>
        <sz val="10"/>
        <rFont val="Calibri (Body)"/>
      </rPr>
      <t>Site-specific emergency response plans are in place.</t>
    </r>
  </si>
  <si>
    <t xml:space="preserve">• AS/NZS ISO 45001:2018 (International Standard for Occupational Health and Safety) 
• Voluntary Principles on Security and Human Rights (VPSHR) 
• Global Security Management Standard </t>
  </si>
  <si>
    <t xml:space="preserve">• TRIFR, LTIFR and fatalities tracked and subject to external assurance. 
• ICAM investigations conducted. 
• Internal assurance activities monitor health and safety performance metrics. </t>
  </si>
  <si>
    <t xml:space="preserve">3. Local community engagement, employment and development </t>
  </si>
  <si>
    <t xml:space="preserve">Our operations can bring economic opportunities to host communities through employment, infrastructure development, and local procurement. Meaningful engagement and philanthropic efforts can build a positive community connection. Poor engagement may result in mistrust, community grievances, or conflict. Our operations impact communities directly, and we are also indirectly linked through contractors and suppliers. </t>
  </si>
  <si>
    <t xml:space="preserve">Risk Opportunity Impact </t>
  </si>
  <si>
    <t>Medium term</t>
  </si>
  <si>
    <t xml:space="preserve">• Social Performance Policy guides approach to community engagement. 
• Local employment committees at each operation include community representatives approved by village chiefs, comprising a chairperson, secretary and other members. 
• Community Relations Officers facilitate engagement. </t>
  </si>
  <si>
    <t xml:space="preserve">• IFC Performance Standards 
• World Gold Council's Responsible Gold Mining Principles (RGMPs) 
• Conflict-Free Gold Standard </t>
  </si>
  <si>
    <t xml:space="preserve">• Community grievances tracked, reviewed and resolved through formal grievance mechanisms. 
• Community investment and development fund contributions subject to external assurance. </t>
  </si>
  <si>
    <t xml:space="preserve">4. Employee development, training and education </t>
  </si>
  <si>
    <t xml:space="preserve">Investing in employee training and development builds skills, improves safety and productivity, and supports career growth. Lack of development opportunities and gaps may hinder retention and undermine local workforce participation. We are directly responsible for employee development and training programmes across our workforce. </t>
  </si>
  <si>
    <t xml:space="preserve">Opportunity Impact </t>
  </si>
  <si>
    <t xml:space="preserve">• Formal training includes leadership development, technical training, on-the-job training, mentoring and targeted training supported by specialist providers, governments and technical institutes. 
• SuccessFactors Learning Management System with mandatory compliance modules. </t>
  </si>
  <si>
    <t xml:space="preserve">• Completion of mandatory compliance training modules tracked. 
• Training hours per employee tracked annually </t>
  </si>
  <si>
    <t>5. Workplace diversity and equal opportunity</t>
  </si>
  <si>
    <t>Inclusive workplaces reduce bias and support fair advancement. Discrimination can harm morale and breach human rights. Having a sustained high employment of local workers, including increasing female participation, can positively influence our social licence and talent attraction. We are directly accountable and may also be exposed to risks via third party agencies or contracting partners.</t>
  </si>
  <si>
    <t xml:space="preserve">• Diversity, Equal Opportunity and Anti-Discrimination Policy establishes the governance framework. 
• Leaders are accountable for promoting diversity and inclusiveness. </t>
  </si>
  <si>
    <t xml:space="preserve">• Board gender diversity, Group gender diversity and workforce composition metrics tracked annually and subject to external assurance. </t>
  </si>
  <si>
    <t xml:space="preserve">6. Mine closure and rehabilitation </t>
  </si>
  <si>
    <t xml:space="preserve">Given the relatively short life of mine of several of our operations, planning for closure and rehabilitation is a growing priority. Poorly managed closure can harm land, communities, and company reputation and financial position. We manage progressive rehabilitation and hold financial provisions to meet our obligations. </t>
  </si>
  <si>
    <t xml:space="preserve">• Environmental Policy establishes commitment to closure planning and progressive rehabilitation. 
• Closure planning integrated across the life of mine. 
• Progressive rehabilitation undertaken, with pit backfilling prioritised where approved by host governments. 
• Avoiding exploration and mining in World Heritage Areas and legally designated protected areas. </t>
  </si>
  <si>
    <r>
      <t xml:space="preserve">• Environmental and Social Impact Assessments (ESIAs) 
• IFC Performance Standards 
</t>
    </r>
    <r>
      <rPr>
        <sz val="10"/>
        <color rgb="FFFF0000"/>
        <rFont val="Calibri (Body)"/>
      </rPr>
      <t xml:space="preserve">• AS/NZS ISO 14001:2015 </t>
    </r>
  </si>
  <si>
    <t xml:space="preserve">• Independent review of the closure plan every 2–3 years, with regular cost estimate updates. 
• Rehabilitation requirements assessed through review of methodology, unit rates, material movement and haulage distances. 
• Monitoring and maintenance of groundwater, surface water and vegetation rehabilitation. </t>
  </si>
  <si>
    <t xml:space="preserve">7. Employee working conditions, wages and benefits </t>
  </si>
  <si>
    <t xml:space="preserve">Fair wages, safe working conditions, and equitable benefits are fundamental human rights. Poor standards risk harm, turnover, or legal breaches. Positive conditions and good benefits can improve talent attraction and retention. We are directly responsible and may be linked to risks through contractors. </t>
  </si>
  <si>
    <t xml:space="preserve">• Human Rights Policy establishes commitment to fair wages, benefits and working conditions. 
• Compliance with local legislation and internal policies when making significant operational changes or providing notice of employment termination. 
• Collective agreements in place; 90% of employees at Edikan covered by an independent trade union. 
• Employees in Côte d'Ivoire represented by a Workers Committee with elected delegates regulated by the Labour Commission. </t>
  </si>
  <si>
    <t xml:space="preserve">• AS/NZS ISO 45001:2018 
• United Nations Guiding Principles on Business and Human Rights 
• Australian Modern Slavery Act 2018 </t>
  </si>
  <si>
    <t xml:space="preserve">•  Engagement with union leaders, Workers Committees and labour inspectors to support compliance with labour obligations and employee representation processes. </t>
  </si>
  <si>
    <t>8. Economic contribution</t>
  </si>
  <si>
    <t xml:space="preserve">Our operations contribute to local and national economies through taxes, royalties, local procurement, job creation, education and infrastructure investment. However, perceived or actual under-contribution may lead to scrutiny or tension. We are directly responsible for transparent contributions. </t>
  </si>
  <si>
    <t xml:space="preserve">Current to long term </t>
  </si>
  <si>
    <t xml:space="preserve">• Local hiring, local procurement, community initiatives, taxes, royalties and dividends managed as part of economic contribution strategy. 
• Reporting aligns with the Extractive Industries Transparency Initiative (EITI) and Canadian Extractive Sector Transparency Measures Act (ESTMA). </t>
  </si>
  <si>
    <t xml:space="preserve">• International ABC Standards 
• Extractive Industries Transparency Initiative (EITI) 
• Canadian Extractive Sector Transparency Measures Act (ESTMA) </t>
  </si>
  <si>
    <t xml:space="preserve">• Details of economic value generated and distributed disclosed in the Sustainability Databook. 
• Community investment and development fund contributions subject to external assurance. </t>
  </si>
  <si>
    <t xml:space="preserve">9. Resettlement, land and resource rights </t>
  </si>
  <si>
    <t xml:space="preserve">Exploration and mining may require land access or resettlement, which can affect people's homes, livelihoods, cultural ties, and land rights. These impacts may be actual (through current expansions) or potential (future developments). Inadequate processes can violate human rights and cause community unrest. </t>
  </si>
  <si>
    <t xml:space="preserve">• Land Access and Resettlement Policies and Procedures establish the governance framework. 
• Nyanzaga Resettlement Action Plan (RAP) guides the resettlement approach. 
• Community needs assessments inform livelihood initiatives and are included in RAP documentation and ESIAs. </t>
  </si>
  <si>
    <t xml:space="preserve">• Consultation with affected communities conducted. 
• Comprehensive compensation programme covering land, crops and culturally significant sites. 
• Four key workstreams tracked: employment, training, business development and livelihood restoration and development. </t>
  </si>
  <si>
    <t xml:space="preserve">10. Artisanal and small-scale mining </t>
  </si>
  <si>
    <t>ASM occurs near some of our sites and presents risks including unsafe practices, chemical exposure, and encroachment on operational areas. These interactions can lead to environmental damage, health and safety incidents, and human rights concerns such as child labour or exploitation. While we are not directly involved in ASM, we may be indirectly linked through proximity, unmanaged access, or responses by security personnel.</t>
  </si>
  <si>
    <t>• ASM approach integrated into operational Community and Social Management Plans, structured around security and asset protection, compliance and safety, stakeholder support and broader interventions. 
• Engagement with local leaders and authorities</t>
  </si>
  <si>
    <t xml:space="preserve">• Voluntary Principles on Security and Human Rights (VPSHR) 
• ESIAs and IFC Performance Standards </t>
  </si>
  <si>
    <t xml:space="preserve">• ASM risks monitored through early detection systems, expanded patrols, community-based patrols and engagement with local authorities.
• Removal of artisanal miners managed under security Standard Operating Procedures aligned with VPSHRs. </t>
  </si>
  <si>
    <t xml:space="preserve">11. Water stewardship and management </t>
  </si>
  <si>
    <t xml:space="preserve">Our operations rely on water for processing, dust suppression and other activities. Inefficient use or poor water quality management can increase costs, disrupt operations and lead to regulatory scrutiny. We are directly responsible for managing water resources efficiently, protecting water quality and improving recycling and reuse, while ensuring we remain good stewards of water for the benefit of our host communities. </t>
  </si>
  <si>
    <t>• The Group Tailings and Water Manager and General Manager HSEC have delegated authority from the CEO to oversee water management strategy and performance. 
• Water management includes life-of-mine planning, water risk assessments, water efficiency and recycling. 
• Emergency Preparedness and Response Plans in place for site-specific chemical, hazardous material or waste releases.</t>
  </si>
  <si>
    <r>
      <rPr>
        <sz val="10"/>
        <color rgb="FFFF0000"/>
        <rFont val="Calibri (Body)"/>
      </rPr>
      <t xml:space="preserve">• AS/NZS ISO 14001:2015 </t>
    </r>
    <r>
      <rPr>
        <sz val="10"/>
        <rFont val="Calibri (Body)"/>
      </rPr>
      <t xml:space="preserve">
• Water Management Standard
• ESIAs and IFC Performance Standards 
• International Cyanide Management Code </t>
    </r>
  </si>
  <si>
    <t xml:space="preserve">• Rainfall, abstraction, discharge and water quality tracked. 
• Water risk assessments integrated into health and safety, environmental, financial, social, human rights and reputational management strategies. </t>
  </si>
  <si>
    <t xml:space="preserve">12. Geopolitical risk management </t>
  </si>
  <si>
    <t>Operating across multiple jurisdictions exposes us to political instability, policy shifts, and conflict, which may disrupt operations, endanger personnel, or lead to human rights concerns. Our ability to manage geopolitical risks directly affects business continuity. We may also be indirectly impacted by the actions of government agencies, security contractors, or partners.</t>
  </si>
  <si>
    <t xml:space="preserve">Risk Opportunity </t>
  </si>
  <si>
    <t xml:space="preserve">Long term </t>
  </si>
  <si>
    <t>• Engagement with government bodies, regulators, embassies, law enforcement agencies and industry bodies including Chambers of Mines. 
• Memoranda of Understanding (MoUs) entered where appropriate. 
• Business intelligence used to assess and manage risks.</t>
  </si>
  <si>
    <t>• Enterprise Risk Management Policy</t>
  </si>
  <si>
    <t xml:space="preserve">• Monitoring and business intelligence, government security intelligence and local engagement used to evaluate risks. </t>
  </si>
  <si>
    <t xml:space="preserve">13. Labour relations and management </t>
  </si>
  <si>
    <t xml:space="preserve">Constructive labour relations help prevent disputes, support employee wellbeing, and uphold labour rights. Poor relations can result in strikes, legal action, or reputational damage. We are directly involved through our workforce management and may be indirectly impacted by third-party contractors or joint ventures. </t>
  </si>
  <si>
    <t>Risk</t>
  </si>
  <si>
    <t xml:space="preserve">• Ongoing compliance with local legislation and internal policies. 
• Regular engagement with union leaders on local labour laws, strategy and performance, and to negotiate workers' terms and conditions. 
• Governance processes, training programmes and education initiatives reinforce commitment to ethical conduct. </t>
  </si>
  <si>
    <t xml:space="preserve">• Human Rights Policy 
• AS/ISO Standard 19600:2015 
• Collective Convention for the Mining Industry in Côte d'Ivoire </t>
  </si>
  <si>
    <t xml:space="preserve">• Regular engagement with union leaders, Workers Committees and labour inspectors. </t>
  </si>
  <si>
    <t xml:space="preserve">14. Government relations and payments </t>
  </si>
  <si>
    <t xml:space="preserve">Transparent and lawful engagement with governments, including payment of taxes, royalties, and fees, is essential to good governance and offers opportunities to shape impending regulations. Any perception of corruption or misconduct can damage trust and breach anti-bribery laws. </t>
  </si>
  <si>
    <t xml:space="preserve">• Anti-Bribery and Corruption Policy 
• Engagement with governments guided by strict ethical standards and adherence to legal requirements. 
• No cash or in-kind contributions to political parties or participation directly in political activities. 
• Compliance Management System in place. </t>
  </si>
  <si>
    <t xml:space="preserve">• Anti-Bribery and Corruption (ABC) Standard, procedures and  risk management system
• AS/ISO Standard 19600:2015 </t>
  </si>
  <si>
    <t>• Engagement with host governments and regulators on policy frameworks, fiscal regimes, market access, environmental performance and social responsibility. 
• ABC Framework</t>
  </si>
  <si>
    <t xml:space="preserve">15. Greenhouse gas emissions </t>
  </si>
  <si>
    <t>Our operations generate GHG emissions through energy use, transport, and processing. These emissions contribute to global climate change, with long-term environmental and social consequences. We are directly responsible for emissions from our sites, Scope 1 and 2, and indirectly linked to Scope 3 emissions through our value chain.</t>
  </si>
  <si>
    <t>Short, Medium and Long Term</t>
  </si>
  <si>
    <t>• Reporting in line with the AASB S2 climate-related disclosures includes measurement and disclosure of Scope 1, 2 and 3 greenhouse gas emissions
• In FY26, a climate scenario analysis and financial impact assessment of identified climate-related risks and opportunities was completed</t>
  </si>
  <si>
    <t>• GHG Protocol Corporate Accounting and Reporting Standard and Corporate Value Chain (Scope 3) Accounting and Reporting Standard
• AS/NZS ISO 14001:2015</t>
  </si>
  <si>
    <t xml:space="preserve">• Annual Scope 1, 2 and 3 emissions reporting. 
• Total energy consumption and Scope 1 and 2 emissions subject to external limited assurance. 
• Emissions intensity tracked and reported </t>
  </si>
  <si>
    <t xml:space="preserve">16. Climate change adaptation &amp; mitigation </t>
  </si>
  <si>
    <t xml:space="preserve">Climate change presents physical risks (e.g. higher temperatures, heavy rainfall) and market and policy transition risks. Proactive adaptation protects assets, communities, and ecosystems, while mitigation reduces our climate impact. </t>
  </si>
  <si>
    <t xml:space="preserve">• Multi-stage climate risk and opportunity assessment completed to assess resilience and inform strategy. 
• Scenario analysis completed in line with the Paris Agreement and host country climate commitments. </t>
  </si>
  <si>
    <t xml:space="preserve">•  Climate Change and Energy Policy
• AASB S2 Climate-related financial disclosures
• Climate risks and opportunities considered in the context of Paris Agreement goal timeframes (2030 and 2050) 
• AS/NZS ISO 14001:2015 </t>
  </si>
  <si>
    <t>• Climate-related risks are integrated to the Perseus Enterprise Risk Management framework</t>
  </si>
  <si>
    <t xml:space="preserve">17. Noise and dust management </t>
  </si>
  <si>
    <t xml:space="preserve">Mining activities generate noise and dust, which can harm employee health, disturb communities, and affect biodiversity. Inadequate controls can lead to non-compliance and community opposition. We are directly accountable for managing these impacts and may also be linked to contractor practices. </t>
  </si>
  <si>
    <t xml:space="preserve">Impact </t>
  </si>
  <si>
    <t xml:space="preserve">• Environmental Policy establishes commitment to managing noise and dust impacts. </t>
  </si>
  <si>
    <t xml:space="preserve">• AS/NZS ISO 14001:2015 
• ESIAs and IFC Performance Standards </t>
  </si>
  <si>
    <t xml:space="preserve">• Noise, dust, blast-induced overpressure and vibration levels monitored against legal requirements and community expectations. 
• Operations undertake dust suppression activities and vibration and noise monitoring with local communities. 
• Stakeholder grievances recorded and investigated. </t>
  </si>
  <si>
    <t>18. Security of employees</t>
  </si>
  <si>
    <t xml:space="preserve">Security threats from political instability, illegal mining, or terrorism can endanger employees and community members. Poorly managed responses may result in operational impacts or human rights abuses. We are directly responsible for protecting our people and must ensure that security practices align with international human rights standards, including where third-party security providers are used. </t>
  </si>
  <si>
    <t xml:space="preserve">Risk </t>
  </si>
  <si>
    <t xml:space="preserve">• Security is led by the General Manager Security under delegated authority from the Chief Corporate Affairs and Sustainability Officer. 
• Security management undertaken in partnership with Regional Security Managers, operations, projects, exploration and community teams, and mine site General Managers. </t>
  </si>
  <si>
    <t xml:space="preserve">• AS/NZS ISO 45001:2018 
• Voluntary Principles on Security and Human Rights (VPSHR) 
• Global Security Management Standard </t>
  </si>
  <si>
    <t xml:space="preserve">• Tiered assurance model involving site self-assessments, internal reviews and third-party audits. 
• Security training is delivered across sites 
• Security threats monitored through risk advisory services, government intelligence and local engagement. 
</t>
  </si>
  <si>
    <t xml:space="preserve">19. Procurement and supply chain management and practices </t>
  </si>
  <si>
    <t xml:space="preserve">Global supply chain disruptions arising from ongoing conflicts in the Middle East and broader geopolitical tensions, can affect the availability, cost and delivery of equipment, materials and services. These disruptions may result in operational delays, increased costs and sourcing challenges. We are directly responsible for managing our procurement practices and supplier relationships. </t>
  </si>
  <si>
    <t xml:space="preserve">• Supplier Code of Conduct.  </t>
  </si>
  <si>
    <t xml:space="preserve">• Supplier risk assessments
</t>
  </si>
  <si>
    <t>Sustainability Data Book FY2026</t>
  </si>
  <si>
    <t>FY2026</t>
  </si>
  <si>
    <t>FY2025</t>
  </si>
  <si>
    <t>FY2024</t>
  </si>
  <si>
    <t>FY2023</t>
  </si>
  <si>
    <t>FY2022</t>
  </si>
  <si>
    <t>FY2021</t>
  </si>
  <si>
    <t>CY2020</t>
  </si>
  <si>
    <t>CY2019</t>
  </si>
  <si>
    <t>CY2018</t>
  </si>
  <si>
    <t>Total revenue (1)</t>
  </si>
  <si>
    <t>Basic earnings per share (USD cents)</t>
  </si>
  <si>
    <t>Profit/(loss) after tax</t>
  </si>
  <si>
    <t>Employment costs (2)</t>
  </si>
  <si>
    <t>Payments to providers of capital (3)</t>
  </si>
  <si>
    <t>Dividends to government (4)</t>
  </si>
  <si>
    <t>Government payments and payables (5)</t>
  </si>
  <si>
    <t>(1) Beginning in FY2026, total revenue includes silver revenue.</t>
  </si>
  <si>
    <t>(2) Represents employment costs for our countries of mine operation, development and exploration.</t>
  </si>
  <si>
    <t>(3) Payments to providers of capital include dividend distributions and payments of interest on loans.</t>
  </si>
  <si>
    <t>(4) Dividend paid and payable to government.</t>
  </si>
  <si>
    <t>(5) Government payments and payables include corporate taxes, government royalties and employment taxes paid to the Governments of the countries in which we operate.</t>
  </si>
  <si>
    <t>Direct economic value generated</t>
  </si>
  <si>
    <t>Economic value distributed to host countries</t>
  </si>
  <si>
    <t>Economic value retained</t>
  </si>
  <si>
    <t>FY2020</t>
  </si>
  <si>
    <t>Community investment (discretionary) (1) (4)</t>
  </si>
  <si>
    <t>Development fund contributions (non-discretionary) (2)(3)</t>
  </si>
  <si>
    <t>Total community contributions (4)</t>
  </si>
  <si>
    <t>Granularity of community contributions reporting has increased since 2020 in alignment with the evolution and increase in transparency of our sustainability reporting.</t>
  </si>
  <si>
    <t>(1) Community investments are voluntary financial contributions including in-kind donations of assets.</t>
  </si>
  <si>
    <t>(2) Development fund contributions are non-discretionary financial contributions, where Perseus is mandated to contribute to community development funds by law and mining agreements.</t>
  </si>
  <si>
    <t xml:space="preserve">Local purchases made in Ghana </t>
  </si>
  <si>
    <t>Local purchases made in Côte d'Ivoire</t>
  </si>
  <si>
    <t>Local purchases made in Sudan</t>
  </si>
  <si>
    <t>Local purchases made in Tanzania</t>
  </si>
  <si>
    <t>Local purchases - total</t>
  </si>
  <si>
    <t>Total monetary value of financial and in-kind political contributions made directly and indirectly by the organization</t>
  </si>
  <si>
    <t>Production</t>
  </si>
  <si>
    <t>Production of metal ores and finished metal products (ounces)</t>
  </si>
  <si>
    <t>Production of metal ores and finished metal products (tonnes) (1)</t>
  </si>
  <si>
    <t>(1) Numbers for previous years have been restated due to an error in conversion from ounces to tonnes</t>
  </si>
  <si>
    <t>Taxes (by country where Perseus is tax resident) (FY2026)</t>
  </si>
  <si>
    <t>Ghana</t>
  </si>
  <si>
    <t>Côte d'Ivoire</t>
  </si>
  <si>
    <t>Tanzania</t>
  </si>
  <si>
    <t>Australia</t>
  </si>
  <si>
    <t>Names of the resident entities</t>
  </si>
  <si>
    <t>Perseus Mining Ghana Limited</t>
  </si>
  <si>
    <t>Sotta Mining Corporation Ltd
Perseus Tanzania Ltd
Nyanzaga Mining Company Ltd</t>
  </si>
  <si>
    <t>Perseus Mining Limited</t>
  </si>
  <si>
    <t>Primary activities of the organization</t>
  </si>
  <si>
    <t>Mining and extraction</t>
  </si>
  <si>
    <t>Mine development</t>
  </si>
  <si>
    <t>Number of employees</t>
  </si>
  <si>
    <t>Refer to People</t>
  </si>
  <si>
    <t>Revenues from third-party sales (USD$ thousands)</t>
  </si>
  <si>
    <t>Revenues from intra-group transactions with other tax jurisdictions (USD$ thousands)</t>
  </si>
  <si>
    <t>Profit/(loss) before tax (USD$ thousands)</t>
  </si>
  <si>
    <t>Total assets (USD$ thousands)</t>
  </si>
  <si>
    <t>Income tax paid on a cash basis (USD$ thousands)</t>
  </si>
  <si>
    <t>Income tax pre-paid/(accrued) on profit/loss (USD$ thousands)</t>
  </si>
  <si>
    <t>Other taxes incurred during the reporting period:</t>
  </si>
  <si>
    <t>Employment taxes withheld (USD$ thousands)</t>
  </si>
  <si>
    <t>Dividend withholding tax (USD$ thousands) (Note)</t>
  </si>
  <si>
    <t>Other taxes and duties (USD$ thousands)</t>
  </si>
  <si>
    <t>Sustainability Data Book FY26</t>
  </si>
  <si>
    <t>SAFETY</t>
  </si>
  <si>
    <t>Fatalities</t>
  </si>
  <si>
    <t>FY2019</t>
  </si>
  <si>
    <t>FY2018</t>
  </si>
  <si>
    <t>Number of fatalities - employees</t>
  </si>
  <si>
    <t>Number of fatalities - contractors</t>
  </si>
  <si>
    <t>Total recordable injuries - total</t>
  </si>
  <si>
    <t>Total recordable injuries - employees</t>
  </si>
  <si>
    <t>Total recordable injuries - contractors</t>
  </si>
  <si>
    <t>Total recordable injury frequency rate (TRIFR) (per 1,000,000 hours worked) - total (1)</t>
  </si>
  <si>
    <t>Total recordable injury frequency rate (TRIFR) (per 1,000,000 hours worked) - employees</t>
  </si>
  <si>
    <t>Total recordable injury frequency rate (TRIFR) (per 1,000,000 hours worked) - contractors</t>
  </si>
  <si>
    <t>Lost time injury frequency rate (LTIFR) (per 1,000,000 hours worked) - total</t>
  </si>
  <si>
    <t>Lost time injury frequency rate (LTIFR) (per 1,000,000 hours worked) - employees</t>
  </si>
  <si>
    <t>Lost time injury frequency rate (LTIFR) (per 1,000,000 hours worked) - contractors</t>
  </si>
  <si>
    <t>Number of hours worked - total</t>
  </si>
  <si>
    <r>
      <t>13,336,298</t>
    </r>
    <r>
      <rPr>
        <b/>
        <sz val="12"/>
        <color rgb="FF000000"/>
        <rFont val="Aptos"/>
        <family val="2"/>
      </rPr>
      <t> </t>
    </r>
  </si>
  <si>
    <t xml:space="preserve">The table above excludes injury and hours worked for Sudan, CMA Underground and Tanzania Projects. The TRIFR rate for the whole Group is 1.023 for FY26. 
The TRIFR rate for FY23 was changed to 1.20 instead of 1.30 disclosed previously to align with the methodology used for comparison purposes (both numbers were disclosed in previous years Data Book and PwC provided assurance over the 1.20 number). </t>
  </si>
  <si>
    <t>Fines and prosecutions – safety (number)</t>
  </si>
  <si>
    <t>Fines and prosecutions – safety (US$’000)</t>
  </si>
  <si>
    <t>Safety hazards reported per region of operation (FY2026)</t>
  </si>
  <si>
    <t>Total</t>
  </si>
  <si>
    <t>Employees</t>
  </si>
  <si>
    <t>Contractors</t>
  </si>
  <si>
    <r>
      <rPr>
        <b/>
        <sz val="11"/>
        <color theme="4"/>
        <rFont val="Calibri (Body)"/>
      </rPr>
      <t>Key Safety definitions/reporting criteria</t>
    </r>
    <r>
      <rPr>
        <sz val="11"/>
        <color theme="8"/>
        <rFont val="Calibri"/>
        <family val="2"/>
        <scheme val="minor"/>
      </rPr>
      <t xml:space="preserve">
</t>
    </r>
    <r>
      <rPr>
        <b/>
        <sz val="11"/>
        <color theme="8"/>
        <rFont val="Calibri"/>
        <family val="2"/>
        <scheme val="minor"/>
      </rPr>
      <t xml:space="preserve">Fatalities -  </t>
    </r>
    <r>
      <rPr>
        <sz val="11"/>
        <color theme="8"/>
        <rFont val="Calibri"/>
        <family val="2"/>
        <scheme val="minor"/>
      </rPr>
      <t xml:space="preserve">The death of an employee or contractor resulting from a work-related injury or occupational illness, regardless of the time intervening between the time of incident causing the injury, exposure or occupational illness and the time of death and: 
• Directly or indirectly involves an employee of the Company while performing work-related duties; or 
• Involves Company operations, or involves Company property, plant or while performing work- related duties; or 
• Is related to activities of contractors performing work for the Company; or 
• Occurs in a place that is considered to be controlled or under the significant influence of the Company. 
</t>
    </r>
    <r>
      <rPr>
        <b/>
        <sz val="11"/>
        <color theme="8"/>
        <rFont val="Calibri"/>
        <family val="2"/>
        <scheme val="minor"/>
      </rPr>
      <t xml:space="preserve">Total reportable injuries - </t>
    </r>
    <r>
      <rPr>
        <sz val="11"/>
        <color theme="8"/>
        <rFont val="Calibri"/>
        <family val="2"/>
        <scheme val="minor"/>
      </rPr>
      <t xml:space="preserve">Incidents that include Medical Treatment Injuries, Restricted Work Injuries, Lost Time Injuries and Fatalities
</t>
    </r>
    <r>
      <rPr>
        <b/>
        <sz val="11"/>
        <color theme="8"/>
        <rFont val="Calibri"/>
        <family val="2"/>
        <scheme val="minor"/>
      </rPr>
      <t>Medical treatment injury -</t>
    </r>
    <r>
      <rPr>
        <sz val="11"/>
        <color theme="8"/>
        <rFont val="Calibri"/>
        <family val="2"/>
        <scheme val="minor"/>
      </rPr>
      <t xml:space="preserve"> A medical treatment injury is a work-related injury which requires the treatment by, or under the specific order of, a medical practitioner, but which does not result in lost days or restricted work (i.e. the injured person receives medical treatment and is able to return to his or her normal duties).
</t>
    </r>
    <r>
      <rPr>
        <b/>
        <sz val="11"/>
        <color theme="8"/>
        <rFont val="Calibri"/>
        <family val="2"/>
        <scheme val="minor"/>
      </rPr>
      <t>Restricted Work Injury -</t>
    </r>
    <r>
      <rPr>
        <sz val="11"/>
        <color theme="8"/>
        <rFont val="Calibri"/>
        <family val="2"/>
        <scheme val="minor"/>
      </rPr>
      <t xml:space="preserve"> A restricted work injury is a work-related injury where a person can return to work, but only undertake restricted work activities (i.e. the injured person is unable to perform any part or all of their regular duties following the injury, and performs alternative duties). This decision is based upon receiving written advice from a registered medical practitioner that the person is unable to perform either one or more of their routine work functions or work the full day following their injury.
If the injured person immediately assumes restricted work duties following the injury, without any time off from work, then the case should be recorded as a Restricted Work Injury and the time spent on restricted duties should be recorded as Restricted Work Days. The decision to allow an injured person to return to work on restricted duties can only be made by a medical professional.
</t>
    </r>
    <r>
      <rPr>
        <b/>
        <sz val="11"/>
        <color theme="8"/>
        <rFont val="Calibri"/>
        <family val="2"/>
        <scheme val="minor"/>
      </rPr>
      <t>Lost Time Injuries -</t>
    </r>
    <r>
      <rPr>
        <sz val="11"/>
        <color theme="8"/>
        <rFont val="Calibri"/>
        <family val="2"/>
        <scheme val="minor"/>
      </rPr>
      <t xml:space="preserve"> A lost time injury is a work-related injury which results in an employee being away from work on any day(s) after the day on which the injury occurred.
</t>
    </r>
    <r>
      <rPr>
        <b/>
        <sz val="11"/>
        <color theme="8"/>
        <rFont val="Calibri"/>
        <family val="2"/>
        <scheme val="minor"/>
      </rPr>
      <t>First Aid Injury -</t>
    </r>
    <r>
      <rPr>
        <sz val="11"/>
        <color theme="8"/>
        <rFont val="Calibri"/>
        <family val="2"/>
        <scheme val="minor"/>
      </rPr>
      <t xml:space="preserve"> A first aid injury is a work-related injury which requires one-time treatment and subsequent observation of minor scratches, cuts, burns, splinters or similar minor injuries that do not normally require medical care. Such treatment and observation is considered a First Aid case even if provided by a physician or registered professional personnel.
</t>
    </r>
    <r>
      <rPr>
        <b/>
        <sz val="11"/>
        <color theme="8"/>
        <rFont val="Calibri"/>
        <family val="2"/>
        <scheme val="minor"/>
      </rPr>
      <t>Exposure hours -</t>
    </r>
    <r>
      <rPr>
        <sz val="11"/>
        <color theme="8"/>
        <rFont val="Calibri"/>
        <family val="2"/>
        <scheme val="minor"/>
      </rPr>
      <t xml:space="preserve"> Represents the actual hours worked by all staff and contractors.</t>
    </r>
  </si>
  <si>
    <t>HEALTH</t>
  </si>
  <si>
    <t>Number of fatal incidents as a result of work-related ill health - employees</t>
  </si>
  <si>
    <t>Number of fatal incidents as a result of work-related ill health - contractors</t>
  </si>
  <si>
    <t>Occupational illness cases - total</t>
  </si>
  <si>
    <t>Occupational illness cases - employees</t>
  </si>
  <si>
    <t>Occupational illness cases - contractors</t>
  </si>
  <si>
    <t>Granularity of reporting of occupational illnesses between employees and contractors has increased since 2020 in alignment with the evolution and increase in transparency of our sustainability reporting.</t>
  </si>
  <si>
    <t>Fines and prosecutions – health (number)</t>
  </si>
  <si>
    <t>Fines and prosecutions – health (US$’000)</t>
  </si>
  <si>
    <t>WORKFORCE NATIONALISATION BY REGION - EMPLOYEES</t>
  </si>
  <si>
    <t>Local Employees</t>
  </si>
  <si>
    <t>Category (FY2026)</t>
  </si>
  <si>
    <t>Total Employee Headcount</t>
  </si>
  <si>
    <t>Headcount Distribution %</t>
  </si>
  <si>
    <t>Employees from Region</t>
  </si>
  <si>
    <t>Total Regional and Local Community Employment</t>
  </si>
  <si>
    <t>Expatriates</t>
  </si>
  <si>
    <t>Cote d'Ivoire</t>
  </si>
  <si>
    <t>Guinea</t>
  </si>
  <si>
    <t>Table above presents information for Permanent, Maximum Term and Casual Employees only. Casuals have been included for the first time in FY26.</t>
  </si>
  <si>
    <t>Guinea is a new entity.</t>
  </si>
  <si>
    <t xml:space="preserve">Ghana does not employ casual workers, they utilise a National Service program to supplement their fixed workforce, which has been excluded from the reporting. </t>
  </si>
  <si>
    <t>WORKFORCE NATIONALISATION BY REGION - CONTRACTORS</t>
  </si>
  <si>
    <t>Local Contractors</t>
  </si>
  <si>
    <t>Total Contractor Headcount</t>
  </si>
  <si>
    <t>Contractors from Region</t>
  </si>
  <si>
    <t>There are no contractors in Guinea.</t>
  </si>
  <si>
    <t>WORKFORCE DEMOGRAPHICS BY CATEGORY AND DIVERSITY</t>
  </si>
  <si>
    <t>Gender</t>
  </si>
  <si>
    <t>Age Group</t>
  </si>
  <si>
    <t>Region</t>
  </si>
  <si>
    <t>Female</t>
  </si>
  <si>
    <t>Male</t>
  </si>
  <si>
    <t>Under 30</t>
  </si>
  <si>
    <t>30-50</t>
  </si>
  <si>
    <t>Over 50</t>
  </si>
  <si>
    <t>UAE</t>
  </si>
  <si>
    <t xml:space="preserve">Board Level </t>
  </si>
  <si>
    <t xml:space="preserve"> - </t>
  </si>
  <si>
    <t xml:space="preserve"> -</t>
  </si>
  <si>
    <t>Executive Level</t>
  </si>
  <si>
    <t>Management Level</t>
  </si>
  <si>
    <t>Senior Level</t>
  </si>
  <si>
    <t>Junior Level</t>
  </si>
  <si>
    <t>Casuals</t>
  </si>
  <si>
    <t>Table above presents information for Permanent, Fixed Term and Casual Employees only.</t>
  </si>
  <si>
    <t>Some figures and percentages may not add up to the total figure or 100 percent due to rounding.</t>
  </si>
  <si>
    <t>CEO included in the Board level.</t>
  </si>
  <si>
    <t>CATEGORY AND DIVERSITY DEMOGRAPHICS</t>
  </si>
  <si>
    <t>GENDER DIVERSITY</t>
  </si>
  <si>
    <t>Board  Gender Diversity</t>
  </si>
  <si>
    <t>Board Diversity</t>
  </si>
  <si>
    <t>Number of women on the Board</t>
  </si>
  <si>
    <t xml:space="preserve">Number of men on the Board </t>
  </si>
  <si>
    <t>Workforce Gender Diversity</t>
  </si>
  <si>
    <t>Percentage of women in Executive roles</t>
  </si>
  <si>
    <t>Percentage of women in Management roles</t>
  </si>
  <si>
    <t>Percentage of women in Professional, Technician and Trades roles</t>
  </si>
  <si>
    <t>Percentage of women - total workforce</t>
  </si>
  <si>
    <t>Table above presents information for Permanent , Maximum Term  and Casual Employees only.</t>
  </si>
  <si>
    <t>The decrease in the percentage of women in the total workforce is due to the inclusion of casual employees who are predominately male construction employees for Nyanzaga Gold Mine. The percentage of women in the total workforce excluding casual employees is 13.9%.</t>
  </si>
  <si>
    <t>The data has been aggregated by Executive, Management, and professional &amp; technician &amp; trades. Prior years included only Management and Senior Professional. Results are not directly comparable.</t>
  </si>
  <si>
    <t>PAY EQUALITY</t>
  </si>
  <si>
    <t>Equity Pay Gap % (FY2026)</t>
  </si>
  <si>
    <t>Technical</t>
  </si>
  <si>
    <t>Support</t>
  </si>
  <si>
    <t xml:space="preserve">The data in the table above excludes expat salaries. </t>
  </si>
  <si>
    <t>Negative % = Females earns more than male on average.</t>
  </si>
  <si>
    <t xml:space="preserve"> -  indicates that a pay gap could not be calculated because there were no employees of the comparison gender within the cohort.</t>
  </si>
  <si>
    <t>Pay equity data is not included for Guinea as the number of employees is too small.</t>
  </si>
  <si>
    <t>AVERAGE HOURS OF TRAINING PER PERSONNEL - BY REGION</t>
  </si>
  <si>
    <t>Role category</t>
  </si>
  <si>
    <t>Total is the average of employee and contractor hours.</t>
  </si>
  <si>
    <t>Excludes members of the Board &amp; casuals.</t>
  </si>
  <si>
    <t>Guinea training data not included.</t>
  </si>
  <si>
    <t>AVERAGE HOURS OF TRAINING PER PERSONNEL - HISTORICAL</t>
  </si>
  <si>
    <t>Contractor training figures only include Perseus training for contractors, on-the-job training is excluded.</t>
  </si>
  <si>
    <t>Average training hours per employee have reduced due to the construction phase of Nyanzaga Gold Project.</t>
  </si>
  <si>
    <t>AVERAGE TRAINING HOURS BY EMPLOYEE - GENDER AND CATEGORY</t>
  </si>
  <si>
    <t>PROPORTION OF  BODY MEMBERS AND EMPLOYEES TRAINED ON PERSEUS'S ANTI-CORRUPTION POLICIES AND PROCEDURES</t>
  </si>
  <si>
    <t>Region in FY2026</t>
  </si>
  <si>
    <t xml:space="preserve">Role category </t>
  </si>
  <si>
    <t>Board members</t>
  </si>
  <si>
    <t xml:space="preserve">Employees </t>
  </si>
  <si>
    <t>We continued to train our new starters on Perseus Anti-Bribery and Corruption Policies and Procedures throughout the year.</t>
  </si>
  <si>
    <t>EMPLOYEE HIRING AND TURNOVER RATES</t>
  </si>
  <si>
    <t xml:space="preserve">Employee hiring and turnover categories </t>
  </si>
  <si>
    <t>New employee hires (number)</t>
  </si>
  <si>
    <t>New employee hire rate (%)</t>
  </si>
  <si>
    <t>Employee turnover (number)</t>
  </si>
  <si>
    <t xml:space="preserve">Employee turnover rate (%) </t>
  </si>
  <si>
    <t>Data excludes casual employees; turnover reflects employee-initiated turnover.</t>
  </si>
  <si>
    <t>EMPLOYEE PARENTAL LEAVE</t>
  </si>
  <si>
    <t xml:space="preserve">Gender </t>
  </si>
  <si>
    <t>No. of employees who were entitled to parental leave</t>
  </si>
  <si>
    <t>No. of employees who took parental leave</t>
  </si>
  <si>
    <t>No. of employees who returned from parental leave in 2025</t>
  </si>
  <si>
    <t>Number of employees returning from parental leave includes employees returning after extended parental leave periods.</t>
  </si>
  <si>
    <t>Number of strikes and lock-outs exceeding one weeks duration</t>
  </si>
  <si>
    <t>Percentage of total employees who received a regular performance and career development review</t>
  </si>
  <si>
    <t>Key People definitions/reporting criteria:</t>
  </si>
  <si>
    <r>
      <t xml:space="preserve">- </t>
    </r>
    <r>
      <rPr>
        <b/>
        <sz val="11"/>
        <color rgb="FF4D4D4F"/>
        <rFont val="Calibri"/>
        <family val="2"/>
        <scheme val="minor"/>
      </rPr>
      <t>Nationalisation</t>
    </r>
    <r>
      <rPr>
        <sz val="11"/>
        <color rgb="FF4D4D4F"/>
        <rFont val="Calibri"/>
        <family val="2"/>
        <scheme val="minor"/>
      </rPr>
      <t xml:space="preserve"> rate is based on employee numbers at our Operations and Projects only, not our Corporate &amp; City offices,  (Perth, Abidjan, Accra and Dubai).</t>
    </r>
  </si>
  <si>
    <r>
      <t>-</t>
    </r>
    <r>
      <rPr>
        <b/>
        <sz val="11"/>
        <color rgb="FF4D4D4F"/>
        <rFont val="Calibri"/>
        <family val="2"/>
        <scheme val="minor"/>
      </rPr>
      <t xml:space="preserve"> Board</t>
    </r>
    <r>
      <rPr>
        <sz val="11"/>
        <color rgb="FF4D4D4F"/>
        <rFont val="Calibri"/>
        <family val="2"/>
        <scheme val="minor"/>
      </rPr>
      <t xml:space="preserve">: includes both Executive and Non-Executive Directors. </t>
    </r>
  </si>
  <si>
    <r>
      <t xml:space="preserve">- </t>
    </r>
    <r>
      <rPr>
        <b/>
        <sz val="11"/>
        <color rgb="FF4D4D4F"/>
        <rFont val="Calibri"/>
        <family val="2"/>
        <scheme val="minor"/>
      </rPr>
      <t>Employee Turnover</t>
    </r>
    <r>
      <rPr>
        <sz val="11"/>
        <color rgb="FF4D4D4F"/>
        <rFont val="Calibri"/>
        <family val="2"/>
        <scheme val="minor"/>
      </rPr>
      <t xml:space="preserve"> includes employee initiated terminations (resignation, retirement and voluntary redundancy),  Permanent and Maximum Term employees only. </t>
    </r>
  </si>
  <si>
    <t>COMMUNITIES</t>
  </si>
  <si>
    <t>Percentage of operations with implemented local community engagement, impact assessments, 
and/or development programs</t>
  </si>
  <si>
    <t>HUMAN RIGHTS</t>
  </si>
  <si>
    <t>Number of operations subject to human rights reviews or human rights impact assessments</t>
  </si>
  <si>
    <t>Percentage of operations subject to human rights reviews or human rights impact assessments</t>
  </si>
  <si>
    <t xml:space="preserve">Table above includes operating assets only. </t>
  </si>
  <si>
    <t>COMMUNITY RELATIONS</t>
  </si>
  <si>
    <t>Number and duration of non-technical delays</t>
  </si>
  <si>
    <t>0 days</t>
  </si>
  <si>
    <t>0.5 days</t>
  </si>
  <si>
    <t xml:space="preserve"> 0 days</t>
  </si>
  <si>
    <t>2 days</t>
  </si>
  <si>
    <t>1 day</t>
  </si>
  <si>
    <t>8 days</t>
  </si>
  <si>
    <t>SECURITY/HUMAN RIGHTS</t>
  </si>
  <si>
    <t>Total number of hours in the reporting period devoted to training on human rights policies</t>
  </si>
  <si>
    <t>Percentage of employees trained during the reporting period in human rights policies</t>
  </si>
  <si>
    <t>Percentage of contractors trained during the reporting period in human rights policies</t>
  </si>
  <si>
    <t>Number of external parties trained during the reporting period in human rights policies</t>
  </si>
  <si>
    <t>These hours included training provided on the Voluntary Principles on Security and Human Rights (VPSHRs). The VPSHR training is provided regularly to those employees, contractors and external parties who are involved with or have positions of responsibility relating to security at each of our operations. The contractors include third-party organisations which have provided Perseus with security personnel. The external parties include regular training provided to the local police, Government forces, military personnel and gendarmes in the jurisdictions in which we operate.
In FY24, the measurements reflect only security personnel. Prior years included all personnel (security and non-security) in the reported numbers.</t>
  </si>
  <si>
    <t>Fines and prosecutions – communities (number)</t>
  </si>
  <si>
    <t>Fines and prosecutions – communities (US$’000)</t>
  </si>
  <si>
    <t>Grievances (FY2026)</t>
  </si>
  <si>
    <t>Perseus Services (1)</t>
  </si>
  <si>
    <t>Total number of grievances</t>
  </si>
  <si>
    <t>Grievances addressed or reviewed</t>
  </si>
  <si>
    <t>-</t>
  </si>
  <si>
    <t>Grievances resolved - number</t>
  </si>
  <si>
    <t>Grievances resolved - percentage</t>
  </si>
  <si>
    <t>(1) Represents exploration across West Africa.</t>
  </si>
  <si>
    <t>Grievances by type (FY2026)</t>
  </si>
  <si>
    <t>Structural compensation, dust and noise</t>
  </si>
  <si>
    <t>Building cracks and blast</t>
  </si>
  <si>
    <t>Resettlement issues</t>
  </si>
  <si>
    <t>Crop and land compensation</t>
  </si>
  <si>
    <t>Local employment and training</t>
  </si>
  <si>
    <t>Road condition</t>
  </si>
  <si>
    <t>Other general</t>
  </si>
  <si>
    <t>Grievances by year</t>
  </si>
  <si>
    <t>ARTISANAL AND SMALL-SCALE MINING (ASM)</t>
  </si>
  <si>
    <t>Identify if ASM takes place on or adjacent to company sites, or presents risks to the company’s operations</t>
  </si>
  <si>
    <t>Yes, for all operations (Edikan, Sissingué and Yaouré)</t>
  </si>
  <si>
    <t>Company’s total number of operations</t>
  </si>
  <si>
    <t>4*</t>
  </si>
  <si>
    <t>Percentage of sites where ASM represents a risk</t>
  </si>
  <si>
    <t>Number of ASM incursions at all sites</t>
  </si>
  <si>
    <t>Report the nature of the risks and the actions taken to manage and mitigate them</t>
  </si>
  <si>
    <t xml:space="preserve">Refer to Page 38 in the Sustainable Development Report </t>
  </si>
  <si>
    <t xml:space="preserve">Refer to Page 17 in the Sustainable Development Report </t>
  </si>
  <si>
    <t>Refer to Page 54 in the 2023 Annual Report</t>
  </si>
  <si>
    <t>Refer to Page 68 in the Sustainable Development Report</t>
  </si>
  <si>
    <t>*FY26 data now includes the Nyanzaga Gold Project in Tanzania</t>
  </si>
  <si>
    <t>ENERGY</t>
  </si>
  <si>
    <t>CY2017</t>
  </si>
  <si>
    <t>Total energy (GJ)</t>
  </si>
  <si>
    <t>Total electricity consumption from grid (GJ)</t>
  </si>
  <si>
    <t>No electricity has been sold back to the grid across the years reported above.</t>
  </si>
  <si>
    <t>Renewables</t>
  </si>
  <si>
    <t>Hydro (1)</t>
  </si>
  <si>
    <t>Biomass (1)</t>
  </si>
  <si>
    <t>Solar(1)</t>
  </si>
  <si>
    <t>Non-renewables</t>
  </si>
  <si>
    <t>Natural gas (1)</t>
  </si>
  <si>
    <t>Natural gas consumption for on site electricity generation</t>
  </si>
  <si>
    <t>Diesel</t>
  </si>
  <si>
    <t>Oil (1)</t>
  </si>
  <si>
    <t>LPG</t>
  </si>
  <si>
    <t>(1) Sourced from electricity consumption from grid.</t>
  </si>
  <si>
    <t>Adjustments made to FY23&amp;FY24 by applying IEA 2022 Country Data</t>
  </si>
  <si>
    <t>Hydro</t>
  </si>
  <si>
    <t>Biomass</t>
  </si>
  <si>
    <t>Solar</t>
  </si>
  <si>
    <t>Natural gas</t>
  </si>
  <si>
    <t>Oil</t>
  </si>
  <si>
    <t>Energy per Material Mined (MJ/t)</t>
  </si>
  <si>
    <t>Energy per Material Milled (MJ/t)</t>
  </si>
  <si>
    <t>Energy per Gold Produced (MJ/oz)</t>
  </si>
  <si>
    <t>All energy consumption (both self-generated and electricity sourced from grid) has been used to calculate the energy efficiency ratios above.</t>
  </si>
  <si>
    <t>Key Economic Contribution definitions/reporting criteria:</t>
  </si>
  <si>
    <r>
      <rPr>
        <b/>
        <sz val="11"/>
        <color theme="8"/>
        <rFont val="Aptos Narrow"/>
        <family val="2"/>
      </rPr>
      <t xml:space="preserve">Energy use </t>
    </r>
    <r>
      <rPr>
        <sz val="11"/>
        <color theme="8"/>
        <rFont val="Aptos Narrow"/>
        <family val="2"/>
      </rPr>
      <t xml:space="preserve">includes energy consumption associated with fuel combustion and electricity sourced from the grid. According to information from the International Energy Agency (IEA), an energy mix of hydropower, biomass and oil are involved in the electricity grid sources.
</t>
    </r>
    <r>
      <rPr>
        <b/>
        <sz val="11"/>
        <color theme="8"/>
        <rFont val="Aptos Narrow"/>
        <family val="2"/>
      </rPr>
      <t xml:space="preserve">Energy conversion factors </t>
    </r>
    <r>
      <rPr>
        <sz val="11"/>
        <color theme="8"/>
        <rFont val="Aptos Narrow"/>
        <family val="2"/>
      </rPr>
      <t xml:space="preserve">in FY25 were from various sources including the Australian National Greenhouse and Energy Reporting Measurement Determination dataset. In FY26, this was updated to a West African representative factor, utilising figures from the Ghana Energy Commission's: National Energy Statistical Bulletin 2025. Calculation approaches aligned to guidance from the World Resources Institute/World Business Council for Sustainable Development. Energy consumption is presented for all operations. </t>
    </r>
  </si>
  <si>
    <t>RESETTLEMENT ACTIVITES TO DATE</t>
  </si>
  <si>
    <t>Resettlement (FY2026)</t>
  </si>
  <si>
    <t>Edikan</t>
  </si>
  <si>
    <t>Sissingué</t>
  </si>
  <si>
    <t>Yaouré</t>
  </si>
  <si>
    <t>Nyanzaga</t>
  </si>
  <si>
    <t>Sites where resettlement of a community occurred</t>
  </si>
  <si>
    <t xml:space="preserve">2026: The Nkosuo Pit and Haul Road Project Resettlement of 8 beneficiaries with 10 replacement was initiated in FY26. By EOY, the 10 houses are built complete but require utility connections and landscaping in Q1 FY27. </t>
  </si>
  <si>
    <t xml:space="preserve">2026: No resettlement during FY26
</t>
  </si>
  <si>
    <t xml:space="preserve">2026: No residential resettlements occurred, however 1,209 farmers (consisting of 57 landowners) required resettlement to allow for the waste dump expansion project.  </t>
  </si>
  <si>
    <t>2026: Under the Resettlement Action Plan (RAP), SMCL delivered 534 structures benefiting 163 households, alongside (6) six replacement public institutions, comprising a school, dispensary, village office, church, Chama Cha Mapinduzi (CCM) office building, and grain storage facility.</t>
  </si>
  <si>
    <t>Number of households and, if available, individuals involved in any resettlement program</t>
  </si>
  <si>
    <t xml:space="preserve">2026: All 10 households that were occupied within Nkosuo Pit and Haul Road Pit area have been temporary accommodated prior to handover of the houses. </t>
  </si>
  <si>
    <t>2026: No households</t>
  </si>
  <si>
    <t>2026: 163 Households with 198 complete house units were successfully resettled over the year. 
Additionally, 6 Public institutions were completed and handed over to the Sengerema District and villages' authorities.</t>
  </si>
  <si>
    <t>Any significant disputes related to resettlement and the processes employed to resolve outstanding issues</t>
  </si>
  <si>
    <t xml:space="preserve">2026: No significant disputes </t>
  </si>
  <si>
    <t xml:space="preserve">2026: 
Out of the 49 required compensation agreements, the majority are resolved.
7 are outstanding and related to a dispute (primarily on compensation values). The company continues to work with the project-affected persons to find a resolution. 
</t>
  </si>
  <si>
    <t>EMISSIONS</t>
  </si>
  <si>
    <t>Total greenhouse gas emissions (tCO2-e)</t>
  </si>
  <si>
    <t>Total emissions</t>
  </si>
  <si>
    <t>Scope 1 emissions</t>
  </si>
  <si>
    <t>Scope 2 emissions</t>
  </si>
  <si>
    <t>Scope 1</t>
  </si>
  <si>
    <t>Total greenhouse gas emissions (tCO2-e) by gas</t>
  </si>
  <si>
    <t>CO2</t>
  </si>
  <si>
    <t>CH4</t>
  </si>
  <si>
    <t>N2O</t>
  </si>
  <si>
    <t>Sources of total greenhouse gas emissions (tCO2-e)</t>
  </si>
  <si>
    <t>Natural Gas</t>
  </si>
  <si>
    <t>Other</t>
  </si>
  <si>
    <t xml:space="preserve">Scope 2 </t>
  </si>
  <si>
    <t>Electricity</t>
  </si>
  <si>
    <t>Scope 1 emission factors derived from the International Panel on Climate Change (IPCC) Guidelines for National Greenhouse Gas Inventories, as supported for use by Ghana's Environmental Protection Agency in their Sixth National Greenhouse Gas Inventory Report, December 2024</t>
  </si>
  <si>
    <t>Other scope 1 emissions in the FY26 report relates to explosives, domestic waste and leakage of sulphur hexafluoride and hydrofluorocarbon refrigerants</t>
  </si>
  <si>
    <t>Scope 2 emissions factors were updated in FY26 with 2025 data specific for each country. These factors were derived from the Ember (2026) public database, as presented by Our World in Data</t>
  </si>
  <si>
    <t>Total greenhouse gas emissions by location (tCO2-e)</t>
  </si>
  <si>
    <t>Edikan (Ghana)</t>
  </si>
  <si>
    <t>Sissingué (Côte d'Ivoire)</t>
  </si>
  <si>
    <t>0</t>
  </si>
  <si>
    <t>Yaouré (Côte d'Ivoire)</t>
  </si>
  <si>
    <t>Nyanzaga (Tanzania)</t>
  </si>
  <si>
    <t>Sudan</t>
  </si>
  <si>
    <t>Exploration</t>
  </si>
  <si>
    <t>Office buildings</t>
  </si>
  <si>
    <t>Emissions per Material Mined (kg CO2-e/t)</t>
  </si>
  <si>
    <t>Emissions per Material Milled (kg CO2-e/t)</t>
  </si>
  <si>
    <t>Emissions per Gold Produced (kg CO2-e/oz)</t>
  </si>
  <si>
    <t>SCOPE 3 EMISSIONS</t>
  </si>
  <si>
    <t>Total scope 3 greenhouse gas emissions (tCO2-e)</t>
  </si>
  <si>
    <t>Scope 3 Emissions</t>
  </si>
  <si>
    <t xml:space="preserve">The construction of the Nyanzaga project during FY26 has materially increased Perseus's Scope 3 emissions compared to previous years, as upstream purchased goods, services and capital goods drive the construction. </t>
  </si>
  <si>
    <t xml:space="preserve">Scope 3 greenhouse gas emissions per category </t>
  </si>
  <si>
    <t>Emissions breakdown (tCO2-e)</t>
  </si>
  <si>
    <t>Emissions calculation methodology</t>
  </si>
  <si>
    <t>Further detail</t>
  </si>
  <si>
    <t>1. Purchased goods and services</t>
  </si>
  <si>
    <t>Relevant, calculated</t>
  </si>
  <si>
    <t xml:space="preserve">Input-output method: Previous 12 month spend in US dollars was sourced from the finance and accounting system. They were estimated using the factors from Industrial Ecology Virtual Laboratory platform  to convert spend into emission estimates.
The spend was broken down into: Chemicals, Consumables, Equipment, Maintenance and Services, before annualised growth percentage applied for FY26. </t>
  </si>
  <si>
    <t xml:space="preserve">Relevant purchased goods and services (except for mining equipment and activities, reported/covered by other Scope 3 categories).
No exclusion of emission sources. </t>
  </si>
  <si>
    <t>2. Capital goods</t>
  </si>
  <si>
    <t xml:space="preserve">Input-output method: 12 month spend in US dollars was sourced from the finance &amp; accounting system for capital goods (mining and transport equipment). They  were estimated using factors that cover the iron and steel forging for mining equipment, as derived from the US EPA, Supply Chain Greenhouse Gas Emission Factors
</t>
  </si>
  <si>
    <t>We have not reviewed equipment Life Cycle Assessments (LCAs) as part of our calculation of Scope 3 emissions.
No exclusion of emission sources.</t>
  </si>
  <si>
    <t>3. Fuel and energy related activities</t>
  </si>
  <si>
    <t>Emissions attributable to the extraction, production and transport of fuels were estimated using factors from the UK Department for Energy Security and Net Zero, Greenhouse gas reporting conversion factors 2026. The emissions cover the consumption data for fuel usage, as well as electricity consumption.</t>
  </si>
  <si>
    <t>Fuel and energy consumption data extracted from internal databases. 
No exclusion of emission sources.</t>
  </si>
  <si>
    <t>4. Upstream transportation and distribution</t>
  </si>
  <si>
    <t>N/A</t>
  </si>
  <si>
    <t>Not relevant, explanation provided</t>
  </si>
  <si>
    <t>Not considered as material and not calculated. Most emissions relating to upstream transportation and distribution are borne by Perseus and therefore calculated as part of Category 3.</t>
  </si>
  <si>
    <t>5. Waste generated in operations</t>
  </si>
  <si>
    <t>Emissions attributable to waste generated by Perseus’ operations were estimated using the factors from the Australia Department of Climate Change, Energy, the Environment and Water - National Greenhouse Accounts Factors: 2025</t>
  </si>
  <si>
    <t>Waste generation data extracted from internal databases.
No exclusion of emission sources.</t>
  </si>
  <si>
    <t>6. Business travel</t>
  </si>
  <si>
    <t xml:space="preserve">Perseus business travel emissions were calculated from data sourced from the finance &amp; accounting system, applied to emission factors derived from the US EPA, Supply Chain Greenhouse Gas Emission Factors v1.3 covering NAICS 481111 – Scheduled Passenger Air Transportation
</t>
  </si>
  <si>
    <t>No exclusion of emission sources.</t>
  </si>
  <si>
    <t>7. Employee commuting</t>
  </si>
  <si>
    <t xml:space="preserve">Employee commuting emissions were estimated using internally sourced data for the number of commuting kilometres by employees over the previous 12 months. The kilometres travelled were converted into emissions estimates using factors from environment.govt.nz/publications/measuring-emissions-guide-2025, before an annualised growth percentage applied for FY26. 
</t>
  </si>
  <si>
    <t>Employee commuting emissions were calculated using data extracted from internal databases.
No exclusion of emission sources.</t>
  </si>
  <si>
    <t>8. Upstream leased assets</t>
  </si>
  <si>
    <t>Upstream leased asset emissions were estimated using the factors from Industrial Ecology Virtual Laboratory platform  to convert spend into emission estimates, with no material change between FY25 and FY26.</t>
  </si>
  <si>
    <t>9. Downstream transportation and distribution</t>
  </si>
  <si>
    <t xml:space="preserve">All freight data has been sourced internally from distribution records, including loading and arrival locations, transport vehicle and ounces of gold. 
Flight distance for each route were measured with Google Earth.
Helicopter and long haul freight aircraft emission factors were derived from UK Department for Energy Security and Net Zero, Greenhouse gas reporting conversion factors 2026. </t>
  </si>
  <si>
    <t>No exclusion of emission sources</t>
  </si>
  <si>
    <t>10. Processing of sold products</t>
  </si>
  <si>
    <t>Calculated from World Gold Council consumption downstream emissions factor of ([370+0.84+3.62] = 374.46) tonnes CO2-e per tonne gold. See "WGC Gold and Climate Change: Current and Future Impacts".
Emissions are calculated by multiplying the tonnes of gold produced  (activity data) to 374.46 tonnes CO2-e per tonne gold (emission factor).</t>
  </si>
  <si>
    <t>11. Use of sold products</t>
  </si>
  <si>
    <t>Data from World Gold Council (WGC) "Gold and Climate Change: Current and Future Impacts" report concludes (page 9): "We analysed other sources of Scope 3 emissions (other than downstream emissions related to processing of sold products) as set out in the GHG Protocol, and concluded that these were either not material or simply not applicable." Therefore on the basis of the WGC’s conclusion, this category is not applicable.</t>
  </si>
  <si>
    <t>12. End of life treatment of sold products</t>
  </si>
  <si>
    <t>Calculated from World Gold Council production upstream emissions factor (3.62) tonnes CO2-e per tonne gold. See "WGC Gold and Climate Change: Current and Future Impacts". Emissions are calculated by multiplying the tonnes of gold produced  (activity data) to 3.62 tonnes CO2-e per tonne gold (emission factor).</t>
  </si>
  <si>
    <t>13. Downstream leased assets</t>
  </si>
  <si>
    <t>An emissions figure is not calculated for this category as Perseus does not lease significant downstream assets in the course of normal operations.</t>
  </si>
  <si>
    <t>14. Franchises</t>
  </si>
  <si>
    <t>An emissions figure is not calculated for this category as Perseus does not have franchised operations.</t>
  </si>
  <si>
    <t>15. Investments</t>
  </si>
  <si>
    <t>An emissions figure is not calculated for this category as Perseus does not have investment operations.</t>
  </si>
  <si>
    <t>Greenhouse gas calculations:</t>
  </si>
  <si>
    <t xml:space="preserve">- Scope 1 greenhouse gas (GHG) emissions refer to direct GHG emissions from our operations. They are predominantly comprised of petroleum, diesel and liquefied petroleum gas (LPG). The Scope 1 emission factors applied in FY26 originate from the International Panel on Climate Change (IPCC) Guidelines for National Greenhouse Gas Inventories. These factors were supported for use by Ghana's Environmental Protection Agency, in their Sixth National Greenhouse Gas Inventory Report, December 2024. Calculation approaches align with guidance from the World Resources Institute/World Business Council for Sustainable Development's Greenhouse Gas Protocol (GHG Protocol). The FY26 emission factors were updated to provide more current and jurisdictionally relevant figures. 
- Scope 2  greenhouse gas (GHG) emissions refer to indirect GHG emissions from the purchase of electricity from third parties and are calculated using the location-based method. Scope 2 emissions factors were updated in FY26 with 2025 data specific for each country. These factors were derived from the Ember (2026) public database, as presented by Our World in Data and are calculated in alignment with guidance from the World Resources Institute/World Business Council for Sustainable Development, including the Greenhouse Gas Protocol Scope 2 Guidance. The FY26 emission factors were updated to provide more current and jurisdictionally relevant figures. 
- Total greenhouse gas emissions (both Scope 1 and Scope 2) are presented for all operations within our operational control, including corporate offices and our Tanzania and Sudan projects (until the divestment of Sudan).
- Greenhouse gas emissions intensity is calculated with reference to both Scope 1 and Scope 2 greenhouse gas emissions.
</t>
  </si>
  <si>
    <t> </t>
  </si>
  <si>
    <t xml:space="preserve"> </t>
  </si>
  <si>
    <t>WATER</t>
  </si>
  <si>
    <t xml:space="preserve">Water Use By Type </t>
  </si>
  <si>
    <t>Freshwater</t>
  </si>
  <si>
    <t>Other Water</t>
  </si>
  <si>
    <t>Inputs/Withdrawal</t>
  </si>
  <si>
    <t>Source/Destination</t>
  </si>
  <si>
    <t>Type 1</t>
  </si>
  <si>
    <t>Type 2</t>
  </si>
  <si>
    <t>Type 3</t>
  </si>
  <si>
    <t>(kilolitres per annum)</t>
  </si>
  <si>
    <t>Groundwater</t>
  </si>
  <si>
    <t>Surface water</t>
  </si>
  <si>
    <t>Outputs/Discharge</t>
  </si>
  <si>
    <t>Consumption</t>
  </si>
  <si>
    <t>Re-used water</t>
  </si>
  <si>
    <t>Water use inclusive of Nyanzaga in FY26</t>
  </si>
  <si>
    <t>Water Use By Year</t>
  </si>
  <si>
    <t>FY2022 Total</t>
  </si>
  <si>
    <t>FY2021 Total</t>
  </si>
  <si>
    <t>FY2020 Total</t>
  </si>
  <si>
    <t>CY2020 Total</t>
  </si>
  <si>
    <t>CY2019 Total</t>
  </si>
  <si>
    <t>CY2018 Total</t>
  </si>
  <si>
    <t>CY2017 Total</t>
  </si>
  <si>
    <t xml:space="preserve">Over FY26, water withdrawal and discharge where stable compared to the previous year. Consumption and re-use were lower than the previous year, in line with production figures. </t>
  </si>
  <si>
    <r>
      <rPr>
        <b/>
        <sz val="11"/>
        <color theme="8"/>
        <rFont val="Aptos Narrow"/>
        <family val="2"/>
      </rPr>
      <t>Water</t>
    </r>
    <r>
      <rPr>
        <sz val="11"/>
        <color theme="8"/>
        <rFont val="Aptos Narrow"/>
        <family val="2"/>
      </rPr>
      <t xml:space="preserve"> data has been reported in accordance with the Global Reporting Initiatives Disclosure 303 and the Minerals Council of Australia's (MCA) Water Accounting Framework.</t>
    </r>
  </si>
  <si>
    <t>To align with MCA's Water Accounting Framework (2018) water quality is categorised as type 1 (close to drinking water standards), type 2 (suitable for some purposes), and type 3 (unsuitable for most purposes).</t>
  </si>
  <si>
    <r>
      <rPr>
        <b/>
        <sz val="11"/>
        <color theme="8"/>
        <rFont val="Aptos Narrow"/>
        <family val="2"/>
      </rPr>
      <t>Freshwater</t>
    </r>
    <r>
      <rPr>
        <sz val="11"/>
        <color theme="8"/>
        <rFont val="Aptos Narrow"/>
        <family val="2"/>
      </rPr>
      <t xml:space="preserve"> is defined as water containing less than 1,000 mg/L Total Dissolved Solids. 
</t>
    </r>
    <r>
      <rPr>
        <b/>
        <sz val="11"/>
        <color theme="8"/>
        <rFont val="Aptos Narrow"/>
        <family val="2"/>
      </rPr>
      <t>Other water</t>
    </r>
    <r>
      <rPr>
        <sz val="11"/>
        <color theme="8"/>
        <rFont val="Aptos Narrow"/>
        <family val="2"/>
      </rPr>
      <t xml:space="preserve"> is defined as water containing more than 1,000 mg/L Total Dissolved Solids. 
</t>
    </r>
    <r>
      <rPr>
        <b/>
        <sz val="11"/>
        <color theme="8"/>
        <rFont val="Aptos Narrow"/>
        <family val="2"/>
      </rPr>
      <t xml:space="preserve">Water consumption </t>
    </r>
    <r>
      <rPr>
        <sz val="11"/>
        <color theme="8"/>
        <rFont val="Aptos Narrow"/>
        <family val="2"/>
      </rPr>
      <t xml:space="preserve">is the sum of all water that has been withdrawn and incorporated into products, has evaporated, or is polluted to the point of being unusable by other users and is therefore not released back to surface water, groundwater, seawater, or a third party over the course of the reporting period, as defined by the MCA's Water Accounting Framework (2018). </t>
    </r>
  </si>
  <si>
    <t>We do not operate in areas of baseline water stress. Edikan is located in an area of medium baseline water stress, and Sissingué and Yaouré are located in areas of low water stress as defined by the World Resources Institute's Aqueduct Water Risk Atlas tool.</t>
  </si>
  <si>
    <t>TAILINGS AND WASTE ROCK</t>
  </si>
  <si>
    <t>Total amounts of overburden, rock, tailings, and sludges and their associated risks (FY2026)</t>
  </si>
  <si>
    <t>Group</t>
  </si>
  <si>
    <r>
      <t>Sissingu</t>
    </r>
    <r>
      <rPr>
        <b/>
        <sz val="11"/>
        <color theme="0"/>
        <rFont val="Aptos Narrow"/>
        <family val="2"/>
      </rPr>
      <t>é</t>
    </r>
  </si>
  <si>
    <t>Total amount of overburden (waste rock) generated during the year (tonnes)</t>
  </si>
  <si>
    <t>Total amount of tailings solids generated during the year (tonnes)</t>
  </si>
  <si>
    <t>TAILINGS DISCLOSURE PER FACILITY</t>
  </si>
  <si>
    <t>Tailings facility</t>
  </si>
  <si>
    <r>
      <t>Yaour</t>
    </r>
    <r>
      <rPr>
        <b/>
        <sz val="11"/>
        <color theme="0"/>
        <rFont val="Aptos Narrow"/>
        <family val="2"/>
      </rPr>
      <t>é</t>
    </r>
  </si>
  <si>
    <t>"Tailings Dam" Name/identifier</t>
  </si>
  <si>
    <t>Edikan FTSF</t>
  </si>
  <si>
    <t>Edikan CTSF</t>
  </si>
  <si>
    <t>Sissingué TSF</t>
  </si>
  <si>
    <t>Yaouré TSF</t>
  </si>
  <si>
    <t>Location</t>
  </si>
  <si>
    <t>5°57'26" N
1°55'20" W</t>
  </si>
  <si>
    <t>5°57'37" N
1°55'46" W</t>
  </si>
  <si>
    <t>10°26'25" N
6°11'41" W</t>
  </si>
  <si>
    <t>7°00'51" N
5°30'39" W</t>
  </si>
  <si>
    <t xml:space="preserve">Ownership </t>
  </si>
  <si>
    <t>Owned</t>
  </si>
  <si>
    <t xml:space="preserve">Status </t>
  </si>
  <si>
    <t>Active</t>
  </si>
  <si>
    <t>Date of initial operation</t>
  </si>
  <si>
    <t xml:space="preserve">Is the Dam currently operated or closed as per currently approved design? </t>
  </si>
  <si>
    <t>Yes</t>
  </si>
  <si>
    <t xml:space="preserve">Raising method </t>
  </si>
  <si>
    <t xml:space="preserve">Combination of downstream, centreline, and upstream raises to RL 213 m. Downstream raises and rock buttresses constructed at critical embankments. Centreline and upstream raises only used where no other feasible alternative.                                                                                                                                                                                                                                                                                           </t>
  </si>
  <si>
    <t>Embankments have never been raised</t>
  </si>
  <si>
    <t>Downstream with rock buttressing</t>
  </si>
  <si>
    <t>Current Maximum Height</t>
  </si>
  <si>
    <t>39 m (RL 213 m crest level)</t>
  </si>
  <si>
    <t>23 m (RL 203 m crest level)</t>
  </si>
  <si>
    <t>33.4m (RL 400.4 m crest level)</t>
  </si>
  <si>
    <t>47.7 m (RL 299.7 m crest level)</t>
  </si>
  <si>
    <t xml:space="preserve">Current Tailings Storage Impoundment Volume </t>
  </si>
  <si>
    <r>
      <t>~ 63.5 Mm</t>
    </r>
    <r>
      <rPr>
        <vertAlign val="superscript"/>
        <sz val="11"/>
        <color theme="8"/>
        <rFont val="Calibri (Body)"/>
      </rPr>
      <t>3</t>
    </r>
    <r>
      <rPr>
        <sz val="11"/>
        <color theme="8"/>
        <rFont val="Calibri (Body)"/>
      </rPr>
      <t xml:space="preserve"> (March 2026)</t>
    </r>
  </si>
  <si>
    <r>
      <t>~ 1.9 Mm</t>
    </r>
    <r>
      <rPr>
        <vertAlign val="superscript"/>
        <sz val="11"/>
        <color theme="8"/>
        <rFont val="Calibri (Body)"/>
      </rPr>
      <t>3</t>
    </r>
    <r>
      <rPr>
        <sz val="11"/>
        <color theme="8"/>
        <rFont val="Calibri (Body)"/>
      </rPr>
      <t xml:space="preserve"> (March 2026)</t>
    </r>
  </si>
  <si>
    <r>
      <t>11.7 Mm</t>
    </r>
    <r>
      <rPr>
        <vertAlign val="superscript"/>
        <sz val="11"/>
        <color theme="8"/>
        <rFont val="Calibri (Body)"/>
      </rPr>
      <t xml:space="preserve">3 </t>
    </r>
    <r>
      <rPr>
        <sz val="11"/>
        <color theme="8"/>
        <rFont val="Calibri (Body)"/>
      </rPr>
      <t>(March 2026)</t>
    </r>
  </si>
  <si>
    <r>
      <t>18.2 Mm</t>
    </r>
    <r>
      <rPr>
        <vertAlign val="superscript"/>
        <sz val="11"/>
        <color theme="8"/>
        <rFont val="Calibri (Body)"/>
      </rPr>
      <t xml:space="preserve">3 </t>
    </r>
    <r>
      <rPr>
        <sz val="11"/>
        <color theme="8"/>
        <rFont val="Calibri (Body)"/>
      </rPr>
      <t>(February 2025)</t>
    </r>
  </si>
  <si>
    <t>Planned Tailings Storage Impoundment Volume in 5 years time</t>
  </si>
  <si>
    <r>
      <t>~ 98 Mm</t>
    </r>
    <r>
      <rPr>
        <vertAlign val="superscript"/>
        <sz val="11"/>
        <color theme="8"/>
        <rFont val="Calibri (Body)"/>
      </rPr>
      <t>3</t>
    </r>
  </si>
  <si>
    <r>
      <t>~1.9 Mm</t>
    </r>
    <r>
      <rPr>
        <vertAlign val="superscript"/>
        <sz val="11"/>
        <color theme="8"/>
        <rFont val="Calibri (Body)"/>
      </rPr>
      <t>3</t>
    </r>
  </si>
  <si>
    <r>
      <t>13.6 Mm</t>
    </r>
    <r>
      <rPr>
        <vertAlign val="superscript"/>
        <sz val="11"/>
        <color theme="8"/>
        <rFont val="Calibri (Body)"/>
      </rPr>
      <t>3</t>
    </r>
  </si>
  <si>
    <r>
      <t>29.1 Mm</t>
    </r>
    <r>
      <rPr>
        <vertAlign val="superscript"/>
        <sz val="11"/>
        <color theme="8"/>
        <rFont val="Calibri (Body)"/>
      </rPr>
      <t>3</t>
    </r>
  </si>
  <si>
    <t>Most recent Independent Expert Review</t>
  </si>
  <si>
    <t>Independent Review by SRK Consulting (December 2024)
Independent Annual Audit (Glocal Engineering, March 2026)</t>
  </si>
  <si>
    <t>Independent Review by SRK Consulting (December 2024)
Independent Annual Audit by SLR Consulting planned for July 2026</t>
  </si>
  <si>
    <t xml:space="preserve">Do you have full and complete relevant engineering records including design, construction, operation, maintenance and/or closure. </t>
  </si>
  <si>
    <t>What is your hazard categorisation of this facility, based on consequence of failure?</t>
  </si>
  <si>
    <t>ANCOLD Dam Failure Consequence Category - High B.
GISTM Consequence Classification - High.
Ghana LI 2182 Consequence Classification - A</t>
  </si>
  <si>
    <t>ANCOLD Dam Failure Consequence Category - High B.
GISTM Consequence Classification - High.</t>
  </si>
  <si>
    <t>ANCOLD Dam Failure Consequence Category - High A.
GISTM Consequence Classification - Extreme</t>
  </si>
  <si>
    <t>MSHA hazard potential classification</t>
  </si>
  <si>
    <t>High Hazard Potential</t>
  </si>
  <si>
    <t xml:space="preserve">What guideline do you follow for the classification system? </t>
  </si>
  <si>
    <t xml:space="preserve">ANCOLD Guidelines on Tailings Dams , 2019
ANCOLD Guidelines on Consequence Categories for Dams, 2012
Global Industry Standard on Tailings Management (GISTM) (GTR, 2020)
Ghana: Minerals and Mining (Health, Safety and Technical Regulations, 2012) (L.I. 2182) </t>
  </si>
  <si>
    <t>ANCOLD Guidelines on Tailings Dams , 2019
ANCOLD Guidelines on Consequence Categories for Dams, 2012
Global Industry Standard on Tailings Management (GISTM) (GTR, 2020)</t>
  </si>
  <si>
    <t xml:space="preserve">Has this facility, at any point in its history, failed to be confirmed or certified as stable, or experienced notable stability concerns, as identified by an independent engineer (even if later certified as stable by the same or a different firm). </t>
  </si>
  <si>
    <t>Yes. Stability concerns with embankments have been addressed by construction of buttresses.</t>
  </si>
  <si>
    <t>No</t>
  </si>
  <si>
    <t xml:space="preserve">Do you have internal/in house engineering specialist oversight of this facility? Or do you have external engineering support for this purpose? </t>
  </si>
  <si>
    <t xml:space="preserve">Both:
Internal/in house tailings specialist review of all tailings activities by Group Tailings and Water Manager
External engineering support provided by EoR and reviewers
</t>
  </si>
  <si>
    <t xml:space="preserve">Has a formal analysis of the downstream impact on communities, ecosystems and critical infrastructure in the event of catastrophic failure been undertaken and to reflect final conditions? If so, when did this assessment take place? </t>
  </si>
  <si>
    <t xml:space="preserve">Yes
Post-Dam Break analysis was conducted in 2018,  revised in 2023 </t>
  </si>
  <si>
    <t>No
Impacts of failure from the CTSF would follow the same flow path as the larger FTSF and therefore consequences from a FTSF failure have been adopted for the CTSF</t>
  </si>
  <si>
    <t>Yes
Dam Breach and Consequence Assessment, August 2022. Outcomes are reviewed in all designs</t>
  </si>
  <si>
    <t>Is there a) a closure plan in place for this dam, and b) does it include long term monitoring?</t>
  </si>
  <si>
    <t>Yes, concept closure strategy developed. Concept closure design updated in FY26, which includes long term monitoring requirements.</t>
  </si>
  <si>
    <t>Have you, or do you plan to assess your tailings facilities against the impact of more regular extreme weather events as a result of climate change, e.g. over the next two years?</t>
  </si>
  <si>
    <t>Adaptive management / observational approach implemented considering the short LoM. Climate change to be considered in more detail for closure due to the longer time period.</t>
  </si>
  <si>
    <t>Any other relevant information and supporting documentation. 
Please state if you have omitted any other exposure to tailings facilities through any joint ventures you may have.</t>
  </si>
  <si>
    <t>Nil</t>
  </si>
  <si>
    <t>IUCN RED LIST AND NATIONAL CONSERVATION LIST SPECIES</t>
  </si>
  <si>
    <t>Category</t>
  </si>
  <si>
    <t>Critically endangered</t>
  </si>
  <si>
    <t>Endangered</t>
  </si>
  <si>
    <t>Vulnerable</t>
  </si>
  <si>
    <t>Near threatened</t>
  </si>
  <si>
    <t>Least concern</t>
  </si>
  <si>
    <t>No new biodiversity studies across the operations. The reduction in FY26 can be attributed to the divestment of the Sudan asset</t>
  </si>
  <si>
    <t>LAND DISTURBANCE, REHABILITATION AND CONSERVATION</t>
  </si>
  <si>
    <t>Total land disturbed (hectares)</t>
  </si>
  <si>
    <t>Total land rehabilitated (hectares)</t>
  </si>
  <si>
    <t>Total land disturbed and not yet rehabilitated (hectares)</t>
  </si>
  <si>
    <t>Total land rehabilitated against land disturbed (percentage)</t>
  </si>
  <si>
    <t>Total amount of land newly disturbed within FY2026 (hectares)</t>
  </si>
  <si>
    <t>Total amount of land newly rehabilitated within FY2026 (hectares)</t>
  </si>
  <si>
    <t xml:space="preserve">Total land disturbed has been updated since the 2020 Sustainability Report to more clearly present land that has actually been disturbed, rather than land area planned to be cleared for the year. FY26 disturbances exclude the Sudan asset. </t>
  </si>
  <si>
    <t>ACID ROCK DRAINAGE</t>
  </si>
  <si>
    <t xml:space="preserve">Percentage of mine sites where acid rock drainage is: </t>
  </si>
  <si>
    <t>%</t>
  </si>
  <si>
    <t>Predicted to occur</t>
  </si>
  <si>
    <t>Actively mitigated</t>
  </si>
  <si>
    <t>Under treatment or remediation</t>
  </si>
  <si>
    <t>At Edikan, most samples showed low acid generating potential.
At Sissingué, based on a limited number of samples, the nature of the host rock and ore suggests that the risk of acidic drainage is likely to be low due to the excess of carbonate relative to sulphide material. Saline and metalliferous drainage could be an issue associated with the presence of sulphides, and we continue to monitor this.</t>
  </si>
  <si>
    <t>Fines and prosecutions – environment (number)</t>
  </si>
  <si>
    <t>Fines and prosecutions – environment (US$’000)</t>
  </si>
  <si>
    <t>WASTE</t>
  </si>
  <si>
    <t>FY26 Waste by composition (metric tonnes)</t>
  </si>
  <si>
    <t>Waste generated</t>
  </si>
  <si>
    <t>Waste diverted from disposal</t>
  </si>
  <si>
    <t>Waste directed to disposal</t>
  </si>
  <si>
    <t>Hydrocarbon waste</t>
  </si>
  <si>
    <t>Tyres</t>
  </si>
  <si>
    <t>Domestic waste</t>
  </si>
  <si>
    <t>Hazardous waste</t>
  </si>
  <si>
    <t>Common waste</t>
  </si>
  <si>
    <t>Medical waste</t>
  </si>
  <si>
    <t>Biodegradable waste</t>
  </si>
  <si>
    <t>Scrap metal</t>
  </si>
  <si>
    <t>Plastic bottles</t>
  </si>
  <si>
    <t>Batteries</t>
  </si>
  <si>
    <t>Oil filters</t>
  </si>
  <si>
    <t>Scrap wood</t>
  </si>
  <si>
    <t>Laboratory liquid waste</t>
  </si>
  <si>
    <t xml:space="preserve">Tailings </t>
  </si>
  <si>
    <t>Total waste</t>
  </si>
  <si>
    <t>FY26 Total waste (metric tonnes)</t>
  </si>
  <si>
    <t>% Waste recycled</t>
  </si>
  <si>
    <t>Total waste (including Tailings)</t>
  </si>
  <si>
    <t>Total waste (excluding Tailings)</t>
  </si>
  <si>
    <t>FY26 Waste diverted from disposal by recovery operation (metric tonnes) (excluding tailings)</t>
  </si>
  <si>
    <t>Non-hazardous waste</t>
  </si>
  <si>
    <t>Preparation for reuse</t>
  </si>
  <si>
    <t xml:space="preserve">Recycling </t>
  </si>
  <si>
    <t>Other recovery operations</t>
  </si>
  <si>
    <t>FY26 Waste directed to disposal by disposal operation (metric tonnes) (excluding tailings)</t>
  </si>
  <si>
    <t>Incineration (with energy recovery)</t>
  </si>
  <si>
    <t>Incineration (without energy recovery)</t>
  </si>
  <si>
    <t>Landfilling</t>
  </si>
  <si>
    <t>Other disposal operations</t>
  </si>
  <si>
    <t>CLOSURE</t>
  </si>
  <si>
    <t>FY25 Closure planning</t>
  </si>
  <si>
    <t>Company operations that have closure plans</t>
  </si>
  <si>
    <t>All operations (Edikan, Sissingué, Fimbiasso, Bagoé and Yaouré)</t>
  </si>
  <si>
    <t>All operations (Edikan, Sissingué, Fimbiasso and Yaouré)</t>
  </si>
  <si>
    <t>All operations (Edikan, Sissingué and Yaouré)</t>
  </si>
  <si>
    <t>Percentage of company’s total number of operations that have closure plans</t>
  </si>
  <si>
    <t>Overall financial provision for closure as at FY2025 (USD$ thousands)</t>
  </si>
  <si>
    <t xml:space="preserve">Note: number of operations has been increased to 5 in FY26 to reflect the separate model completed for Bagoé, part of the Sissingué complex.
The closure plan for the new Bagoé operation is yet to be published. </t>
  </si>
  <si>
    <t>GLOBAL REPORTING INITIATIVE (GRI) STANDARDS INDEX</t>
  </si>
  <si>
    <t>Statement of use</t>
  </si>
  <si>
    <t>Perseus Mining Limited has reported the information cited in this GRI content index for the period of 1 July 2025 - 30 June 2026.</t>
  </si>
  <si>
    <t>GRI 1 used</t>
  </si>
  <si>
    <t>GRI 1: Foundation 2021 </t>
  </si>
  <si>
    <t>GRI Standard</t>
  </si>
  <si>
    <t xml:space="preserve">Scope </t>
  </si>
  <si>
    <t>Disclosure</t>
  </si>
  <si>
    <t xml:space="preserve">Disclosure name </t>
  </si>
  <si>
    <t xml:space="preserve">Location </t>
  </si>
  <si>
    <t>Page number</t>
  </si>
  <si>
    <t xml:space="preserve">Comments and omissions </t>
  </si>
  <si>
    <t>GRI 2</t>
  </si>
  <si>
    <t>The organisation and its reporting practices</t>
  </si>
  <si>
    <t>2-1</t>
  </si>
  <si>
    <t>Organisational details</t>
  </si>
  <si>
    <t xml:space="preserve">Annual Report 2026 - Corporate Directory; Operations Review </t>
  </si>
  <si>
    <t>3; 10-21</t>
  </si>
  <si>
    <t>2-2</t>
  </si>
  <si>
    <t>Entities included in the organisation’s sustainability reporting</t>
  </si>
  <si>
    <t xml:space="preserve">Sustainable Development Report 2026 - About This Report </t>
  </si>
  <si>
    <t>2</t>
  </si>
  <si>
    <t>List of entities included in consolidated financial reporting is the same as the list included in the sustainability reporting.</t>
  </si>
  <si>
    <t>2-3</t>
  </si>
  <si>
    <t>Reporting period, frequency and contact point</t>
  </si>
  <si>
    <t>Sustainable Development Report 2026 - About This Report</t>
  </si>
  <si>
    <t>2-4</t>
  </si>
  <si>
    <t>Restatements of information</t>
  </si>
  <si>
    <t>2-5</t>
  </si>
  <si>
    <t xml:space="preserve">External assurance </t>
  </si>
  <si>
    <t>Sustainable Development Report 2026 - About This Report; Sustainability at Perseus; Appendix 3: External Assurance</t>
  </si>
  <si>
    <t>2; 15; 54-59</t>
  </si>
  <si>
    <t>Activities and workers</t>
  </si>
  <si>
    <t>2-6</t>
  </si>
  <si>
    <t>Activities, value chain and other business relationships</t>
  </si>
  <si>
    <t>Annual Report 2026 - Operations Review</t>
  </si>
  <si>
    <t>10-21</t>
  </si>
  <si>
    <t xml:space="preserve">Governance </t>
  </si>
  <si>
    <t>2-7</t>
  </si>
  <si>
    <t xml:space="preserve">Perseus Data Book 2026 - People </t>
  </si>
  <si>
    <t>2-9</t>
  </si>
  <si>
    <t xml:space="preserve">Governance structure and composition </t>
  </si>
  <si>
    <t>Sustainable Development Report 2026 - Sustainability at Perseus</t>
  </si>
  <si>
    <t>13-14</t>
  </si>
  <si>
    <t>2-12</t>
  </si>
  <si>
    <t>2-13</t>
  </si>
  <si>
    <t>Delegation of responsibility for managing impacts</t>
  </si>
  <si>
    <t>2-19</t>
  </si>
  <si>
    <t xml:space="preserve">Remuneration policies </t>
  </si>
  <si>
    <t>Annual Report 2026 - Remuneration Report</t>
  </si>
  <si>
    <t>76- 88</t>
  </si>
  <si>
    <t>2-20</t>
  </si>
  <si>
    <t>Process to determine remuneration</t>
  </si>
  <si>
    <t xml:space="preserve">Strategies, policies and practices </t>
  </si>
  <si>
    <t>2-22</t>
  </si>
  <si>
    <t>Statement on sustainable development strategy</t>
  </si>
  <si>
    <t xml:space="preserve">Sustainable Development Report 2026 - A Message from Our Leaders; Sustainability at Perseus </t>
  </si>
  <si>
    <t>4-5; 8-9</t>
  </si>
  <si>
    <t>2-23</t>
  </si>
  <si>
    <t>Policy commitments</t>
  </si>
  <si>
    <t>Sustainable Development Report 2026 - Sustainability at Perseus; Leading with Integrity</t>
  </si>
  <si>
    <t>14; 46</t>
  </si>
  <si>
    <t>Perseus Data Book 2026 - Data Contents: FY26 Material Topics and Management Approach</t>
  </si>
  <si>
    <t>Perseus Data Book 2026 - Communities &amp; Human Rights</t>
  </si>
  <si>
    <t>2-25</t>
  </si>
  <si>
    <t>Processes to remediate negative impacts</t>
  </si>
  <si>
    <t>Sustainable Development Report 2026 - Creating Shared Value</t>
  </si>
  <si>
    <t>28-29</t>
  </si>
  <si>
    <t>2-27</t>
  </si>
  <si>
    <t>Compliance with laws and regulations</t>
  </si>
  <si>
    <t>Sustainable Development Report 2026 - Leading with Integrity</t>
  </si>
  <si>
    <t>45; 47-48</t>
  </si>
  <si>
    <t>Perseus Data Book 2026 - Biodiversity &amp; Environment</t>
  </si>
  <si>
    <t>2-28</t>
  </si>
  <si>
    <t>Membership associations</t>
  </si>
  <si>
    <t>Sustainable Development Report 2026 - Leading with integrity</t>
  </si>
  <si>
    <t>45; 48</t>
  </si>
  <si>
    <t xml:space="preserve">Stakeholder engagement </t>
  </si>
  <si>
    <t>2-29</t>
  </si>
  <si>
    <t xml:space="preserve">Approach to stakeholder engagement </t>
  </si>
  <si>
    <t xml:space="preserve">Sustainable Development Report 2026 - Sustainability at Perseus; Appendix 1: Stakeholder Engagement </t>
  </si>
  <si>
    <t>8; 49-50</t>
  </si>
  <si>
    <t>2-30</t>
  </si>
  <si>
    <t xml:space="preserve">Collective bargaining agreements </t>
  </si>
  <si>
    <t>GRI 3</t>
  </si>
  <si>
    <t>Material topics</t>
  </si>
  <si>
    <t>3-1</t>
  </si>
  <si>
    <t>Process to determine material topics</t>
  </si>
  <si>
    <t xml:space="preserve">Sustainable Development Report 2026 - Sustainability at Perseus; Appendix 2: Materiality Assessment </t>
  </si>
  <si>
    <t>12; 51-52</t>
  </si>
  <si>
    <t>3-2</t>
  </si>
  <si>
    <t>List of material topics</t>
  </si>
  <si>
    <t>9; 12; 51-52</t>
  </si>
  <si>
    <t>GRI 201</t>
  </si>
  <si>
    <t>Economic performance</t>
  </si>
  <si>
    <t>3-3</t>
  </si>
  <si>
    <t xml:space="preserve">Topic management disclosures </t>
  </si>
  <si>
    <t>22</t>
  </si>
  <si>
    <t>201-1</t>
  </si>
  <si>
    <t>Direct economic value generated and distributed</t>
  </si>
  <si>
    <t>Perseus Data Book 2026 - Economic Contributions</t>
  </si>
  <si>
    <t>GRI 207</t>
  </si>
  <si>
    <t>Tax</t>
  </si>
  <si>
    <t>48</t>
  </si>
  <si>
    <t>207-1</t>
  </si>
  <si>
    <t>Approach to tax</t>
  </si>
  <si>
    <t>Tax Strategy Policy 2024</t>
  </si>
  <si>
    <t>207-2</t>
  </si>
  <si>
    <t>Tax governance, control, and risk management</t>
  </si>
  <si>
    <t>207-3</t>
  </si>
  <si>
    <t>Stakeholder engagement and management of concerns related to tax</t>
  </si>
  <si>
    <t>207-4</t>
  </si>
  <si>
    <t>Country-by-country reporting</t>
  </si>
  <si>
    <t>GRI 204</t>
  </si>
  <si>
    <t xml:space="preserve">Procurement practices </t>
  </si>
  <si>
    <t>Sustainable Development Report 2026 - Creating Shared Value; Leading with Integrity</t>
  </si>
  <si>
    <t>27; 47</t>
  </si>
  <si>
    <t>204-1</t>
  </si>
  <si>
    <t xml:space="preserve">Proportion of spending on local suppliers </t>
  </si>
  <si>
    <t>GRI 205</t>
  </si>
  <si>
    <t>Anti-corruption</t>
  </si>
  <si>
    <t>Sustainable Development Report 2026 - Leading with Integrity; Perseus Data Book - Material Topics</t>
  </si>
  <si>
    <t>46</t>
  </si>
  <si>
    <t>205-3</t>
  </si>
  <si>
    <t>Confirmed incidents of corruption and actions taken</t>
  </si>
  <si>
    <t>No incidents of corruption were noted during the period.</t>
  </si>
  <si>
    <t>GRI 303</t>
  </si>
  <si>
    <t xml:space="preserve">Water and effluents </t>
  </si>
  <si>
    <t>Sustainable Development Report 2026 - Protecting the Environment</t>
  </si>
  <si>
    <t>39</t>
  </si>
  <si>
    <t>303-1</t>
  </si>
  <si>
    <t>Interactions with water as a shared resource</t>
  </si>
  <si>
    <t xml:space="preserve">Sustainable Development Report 2026 - Protecting the Environment </t>
  </si>
  <si>
    <t>303-2</t>
  </si>
  <si>
    <t>Management of water discharge-related impacts</t>
  </si>
  <si>
    <t>303-3</t>
  </si>
  <si>
    <t>Water withdrawal</t>
  </si>
  <si>
    <t>Perseus Data Book 2026 - Water</t>
  </si>
  <si>
    <t>303-4</t>
  </si>
  <si>
    <t>Water discharge</t>
  </si>
  <si>
    <t>303-5</t>
  </si>
  <si>
    <t>Water consumption</t>
  </si>
  <si>
    <t>GRI 304</t>
  </si>
  <si>
    <t xml:space="preserve">Biodiversity </t>
  </si>
  <si>
    <t>43</t>
  </si>
  <si>
    <t>304-1</t>
  </si>
  <si>
    <t>Operational sites owned, leased, managed in, or adjacent
to, protected areas and areas of high biodiversity value outside
protected areas</t>
  </si>
  <si>
    <t>We lease a total of 54,955 hectares across three extractive operational sites in Ghana and Côte d'Ivoire. These are not in the area of, adjacent to or containing portions of areas that have been formally designated as protected. We will continue to monitor this going forward.</t>
  </si>
  <si>
    <t>304-4</t>
  </si>
  <si>
    <t>IUCN Red List species and national conservation list species with habitats in areas affected by operations</t>
  </si>
  <si>
    <t>GRI 305</t>
  </si>
  <si>
    <t>40</t>
  </si>
  <si>
    <t>305-1</t>
  </si>
  <si>
    <t xml:space="preserve">Direct (Scope 1) GHG emissions </t>
  </si>
  <si>
    <t>Perseus Data Book 2026 - Emissions</t>
  </si>
  <si>
    <t>305-2</t>
  </si>
  <si>
    <t xml:space="preserve">Energy indirect (Scope 2) GHG emissions </t>
  </si>
  <si>
    <t>305-3</t>
  </si>
  <si>
    <t xml:space="preserve">Other indirect (Scope 3) GHG emissions </t>
  </si>
  <si>
    <t>305-4</t>
  </si>
  <si>
    <t>GHG emissions intensity</t>
  </si>
  <si>
    <t>GRI 302</t>
  </si>
  <si>
    <t>302-1</t>
  </si>
  <si>
    <t>Energy consumption within the organization</t>
  </si>
  <si>
    <t>Perseus Data Book 2026 - Energy</t>
  </si>
  <si>
    <t xml:space="preserve">302-3 </t>
  </si>
  <si>
    <t>Energy intensity</t>
  </si>
  <si>
    <t>GRI 306</t>
  </si>
  <si>
    <t>42</t>
  </si>
  <si>
    <t>306-1</t>
  </si>
  <si>
    <t>Waste generation and significant waste-related impacts</t>
  </si>
  <si>
    <t>306-2</t>
  </si>
  <si>
    <t>Management of significant waste-related impacts</t>
  </si>
  <si>
    <t>306-3</t>
  </si>
  <si>
    <t>Perseus Data Book 2026 - Waste</t>
  </si>
  <si>
    <t>306-4</t>
  </si>
  <si>
    <t>306-5</t>
  </si>
  <si>
    <t>GRI 401</t>
  </si>
  <si>
    <t xml:space="preserve">Employment </t>
  </si>
  <si>
    <t xml:space="preserve">3-3 </t>
  </si>
  <si>
    <t>Sustainable Development Report 2026 - Empowering our People</t>
  </si>
  <si>
    <t>20-21</t>
  </si>
  <si>
    <t>401-1</t>
  </si>
  <si>
    <t>New employee hires and employee turnover</t>
  </si>
  <si>
    <t xml:space="preserve">Data is currently disclosed by region and by gender. New hire and turnover data by age group is reviewed by sites, but is not currently available for external reporting. We will consider reporting on new employees and turnover by age group in subsequent reporting periods. </t>
  </si>
  <si>
    <t>401-3</t>
  </si>
  <si>
    <t>Parental leave</t>
  </si>
  <si>
    <t>GRI 402</t>
  </si>
  <si>
    <t>Labour/management relations</t>
  </si>
  <si>
    <t xml:space="preserve">Sustainable Development Report 2026 - Empowering our People </t>
  </si>
  <si>
    <t>21</t>
  </si>
  <si>
    <t>GRI 403</t>
  </si>
  <si>
    <t>Occupational health and safety</t>
  </si>
  <si>
    <t>17-18</t>
  </si>
  <si>
    <t>403-1</t>
  </si>
  <si>
    <t>Occupational health and safety management system</t>
  </si>
  <si>
    <t xml:space="preserve">Sustainable Development Report 2026 - Empowering our People; </t>
  </si>
  <si>
    <t>403-2</t>
  </si>
  <si>
    <t>Hazard identification, risk assessment, and incident investigation</t>
  </si>
  <si>
    <t>403-3</t>
  </si>
  <si>
    <t>Occupational health services</t>
  </si>
  <si>
    <t>19</t>
  </si>
  <si>
    <t>403-5</t>
  </si>
  <si>
    <t>Worker training on occupational health and safety</t>
  </si>
  <si>
    <t>17-20</t>
  </si>
  <si>
    <t>403-6</t>
  </si>
  <si>
    <t>Promotion of worker health</t>
  </si>
  <si>
    <t>403-7</t>
  </si>
  <si>
    <t>Prevention and mitigation of occupational health and safety impacts directly linked by business relationships</t>
  </si>
  <si>
    <t>16-19</t>
  </si>
  <si>
    <t>403-9</t>
  </si>
  <si>
    <t>Work-related injuries</t>
  </si>
  <si>
    <t>Perseus Data Book 2026 - Safety</t>
  </si>
  <si>
    <t>403-10</t>
  </si>
  <si>
    <t>Work-related ill health</t>
  </si>
  <si>
    <t>Perseus Data Book 2026 - Health</t>
  </si>
  <si>
    <t>GRI 404</t>
  </si>
  <si>
    <t xml:space="preserve">Training and education </t>
  </si>
  <si>
    <t>20</t>
  </si>
  <si>
    <t>404-1</t>
  </si>
  <si>
    <t>Average hours of training per year per employee</t>
  </si>
  <si>
    <t>404-3</t>
  </si>
  <si>
    <t>Percentage of employees receiving regular performance and career development reviews</t>
  </si>
  <si>
    <t>We will report on this category by gender in subsequent reporting periods.</t>
  </si>
  <si>
    <t>GRI 405</t>
  </si>
  <si>
    <t>Diversity and equal opportunity</t>
  </si>
  <si>
    <t>405-1</t>
  </si>
  <si>
    <t>Diversity of governance bodies and employees</t>
  </si>
  <si>
    <t>405-2</t>
  </si>
  <si>
    <t>Ratio of basic salary and remuneration of women to men</t>
  </si>
  <si>
    <t>GRI 410</t>
  </si>
  <si>
    <t>Security practices</t>
  </si>
  <si>
    <t>410-1</t>
  </si>
  <si>
    <t>Security personnel trained in human rights policies or procedures</t>
  </si>
  <si>
    <t>GRI 413</t>
  </si>
  <si>
    <t xml:space="preserve">Local communities </t>
  </si>
  <si>
    <t>22-29; 49</t>
  </si>
  <si>
    <t>413-1</t>
  </si>
  <si>
    <t>Operations with local community engagement, impact assessments, and development programmes</t>
  </si>
  <si>
    <t>GRI 415</t>
  </si>
  <si>
    <t xml:space="preserve">Public policy </t>
  </si>
  <si>
    <t>47-48</t>
  </si>
  <si>
    <t>415-1</t>
  </si>
  <si>
    <t>Political contributions</t>
  </si>
  <si>
    <t>GRI 14</t>
  </si>
  <si>
    <t>14-13-1</t>
  </si>
  <si>
    <t>29</t>
  </si>
  <si>
    <t>14.13.2</t>
  </si>
  <si>
    <t>List the mine sites where ASM occurs on or in close proximity to the site</t>
  </si>
  <si>
    <t>Perseus Data Book 2026 -  Artisanal Mining</t>
  </si>
  <si>
    <t>Land and resource rights</t>
  </si>
  <si>
    <t>14.12.2</t>
  </si>
  <si>
    <t xml:space="preserve">List the mine sites where involuntary resettlement is planned, ongoing, or has taken place. For each mine, report the number of persons who have been or will be displaced, and a breakdown by gender; describe how peoples’ livelihoods and human rights are or could be affected and restored. </t>
  </si>
  <si>
    <t>Perseus Data Book 2026 - Resettlement</t>
  </si>
  <si>
    <t>Closure and rehabilitation</t>
  </si>
  <si>
    <t>14.8.1</t>
  </si>
  <si>
    <t>38</t>
  </si>
  <si>
    <t>14.8.4</t>
  </si>
  <si>
    <t>Report whether each mine site has a closure and a rehabilitation plan in place</t>
  </si>
  <si>
    <t>Perseus Data Book 2026 - Closure</t>
  </si>
  <si>
    <t>14.8.6</t>
  </si>
  <si>
    <t>For each mine site, report in hectares total land disturbed and not yet rehabilitated; total land disturbed and rehabilitated (including progressively rehabilitated, if applicable).</t>
  </si>
  <si>
    <t>14.6.1</t>
  </si>
  <si>
    <t>37</t>
  </si>
  <si>
    <t>14.6.3</t>
  </si>
  <si>
    <t>List the organization’s tailings facilities, and report the name, location, and ownership status, including whether the organization is the operator.</t>
  </si>
  <si>
    <t>Perseus Data Book 2026 - Tailings</t>
  </si>
  <si>
    <t>Freedom of association and collective bargaining</t>
  </si>
  <si>
    <t>14.20.3</t>
  </si>
  <si>
    <t>The number of strikes and lockouts involving 1,000 or more workers lasting one full shift or longer, and their total duration in worker days idle.</t>
  </si>
  <si>
    <t>THE RESPONSIBLE GOLD MINING PRINCIPLES</t>
  </si>
  <si>
    <t>Key for Perseus alignment with recommended disclosure/commitment:</t>
  </si>
  <si>
    <t>Fully aligned</t>
  </si>
  <si>
    <t>Significantly aligned</t>
  </si>
  <si>
    <t>Partially aligned</t>
  </si>
  <si>
    <t>Not aligned</t>
  </si>
  <si>
    <t xml:space="preserve">Not applicable </t>
  </si>
  <si>
    <t>Governance</t>
  </si>
  <si>
    <t>Reference to Disclosure</t>
  </si>
  <si>
    <t>Page</t>
  </si>
  <si>
    <t>Perseus' Self Assessment Alignment</t>
  </si>
  <si>
    <t>Principle 1 - Ethical conduct: we will conduct our business with integrity including absolute opposition to corruption</t>
  </si>
  <si>
    <t xml:space="preserve">Legal compliance
</t>
  </si>
  <si>
    <t>1.1 As a minimum expectation, we will comply with applicable host and home country laws and relevant international law, and will maintain systems to deliver this objective.</t>
  </si>
  <si>
    <t>Sustainable Development Report 2026 - Sustainability at Perseus
Sustainable Development Report 2026 - Leading with Integrity</t>
  </si>
  <si>
    <t>13-14; 47-48</t>
  </si>
  <si>
    <t xml:space="preserve">Code of conduct
</t>
  </si>
  <si>
    <t>1.2 We will maintain a code of conduct to make clear the standards with which we expect our employees, and those with whom we do business, to comply. We will actively promote awareness of our code and implement systems to monitor and ensure compliance.</t>
  </si>
  <si>
    <t xml:space="preserve">Combating bribery and corruption
</t>
  </si>
  <si>
    <t>1.3 We will put in place controls to combat bribery and corruption in all their forms, conflicts of interest and anti-competitive behaviour by employees, agents or other company representatives.</t>
  </si>
  <si>
    <t xml:space="preserve">Political contributions
</t>
  </si>
  <si>
    <t>1.4 We will disclose the value and beneficiaries of financial and in-kind political contributions that we make, whether directly or through an intermediary.</t>
  </si>
  <si>
    <t>Transparency</t>
  </si>
  <si>
    <t>1.5 We will publish our tax, royalty and other payments to governments annually by country and project. We support the principles of the Extractive Industries Transparency Initiative (EITI) and will encourage governments to promote greater transparency around revenue flows, mining contracts and the beneficial ownership of licence holders.</t>
  </si>
  <si>
    <t>Taxes and transfer pricing</t>
  </si>
  <si>
    <t>1.6 We will pay the taxes and royalties required by host country codes. We will seek to ensure that transfer pricing outcomes are in line with fair business practices and value creation.</t>
  </si>
  <si>
    <t>Accountabilities and reporting</t>
  </si>
  <si>
    <t>1.7 We will assign accountability for our sustainability performance at Board and/or Executive Committee level. We will report publicly each year on our implementation of the Responsible Gold Mining Principles.</t>
  </si>
  <si>
    <t>Sustainable Development Report 2026 - About This Report; Sustainability at Perseus</t>
  </si>
  <si>
    <t>2; 13-15</t>
  </si>
  <si>
    <t>Principle 2 – Understanding our impacts: we will engage with our stakeholders and implement management systems so as to ensure that we assess, understand and manage our impacts, realise opportunities and provide remedy where needed</t>
  </si>
  <si>
    <t>Risk management</t>
  </si>
  <si>
    <t>2.1 We will maintain systems to identify and prevent or manage both the risks that face our operations and those which our activities may pose to others.</t>
  </si>
  <si>
    <t xml:space="preserve">Sustainable Development Report 2026 - Sustainability at Perseus
Website - Risk and Opportunity Management </t>
  </si>
  <si>
    <t>13-15</t>
  </si>
  <si>
    <t>Stakeholder engagement</t>
  </si>
  <si>
    <t>2.2 We will listen to and engage with stakeholders in order to understand better their interests and concerns and integrate this knowledge into how we do business.</t>
  </si>
  <si>
    <t>Sustainable Development Report 2026- Sustainability at Perseus
Sustainable Development Report 2026 - Appendix 1 - Stakeholder Engagement</t>
  </si>
  <si>
    <t>Due diligence</t>
  </si>
  <si>
    <t xml:space="preserve">2.3 We will regularly and systematically conduct due diligence to identify human rights, corruption and conflict risks associated with our activities and in our supply chain with the intention of preventing adverse impacts. We will exercise risk-based due diligence on those entities to which we sell our products. </t>
  </si>
  <si>
    <t>Sustainable Development Report 2026 - Sustainability at Perseus
Sustainable Development Report 2026 - Empowering our People
Sustainable Development Report 2026 - Leading with Integrity</t>
  </si>
  <si>
    <t>13-14; 21; 46</t>
  </si>
  <si>
    <t>Impact assessment</t>
  </si>
  <si>
    <t>2.4 We will conduct impact assessments that involve substantive environmental components, socioeconomic (including human rights where relevant) and cultural elements, and ensure that these are periodically updated. We will seek to identify and take account of local cumulative impacts. We will ensure that such assessments are accessible to affected communities and include plans to avoid, minimise, mitigate or compensate for significant adverse impacts.</t>
  </si>
  <si>
    <t xml:space="preserve">Sustainable Development Report 2026 - Sustainability at Perseus
</t>
  </si>
  <si>
    <t>14</t>
  </si>
  <si>
    <t>Resolving grievances</t>
  </si>
  <si>
    <t xml:space="preserve">2.5 We will establish fair, accessible, effective and timely mechanisms through which complaints and grievances related to our activities can be raised and resolved and remedies implemented. Those raising such grievances in good faith will not face discrimination or retaliation as a result of raising their concerns. </t>
  </si>
  <si>
    <t>Sustainable Development Report 2026 - Creating Shared Value
Sustainable Development Report 2026 - Protecting the Environment</t>
  </si>
  <si>
    <t>29; 42</t>
  </si>
  <si>
    <t xml:space="preserve">Principle 3 – Supply chain: we will require that our suppliers conduct their businesses ethically and responsibly as a condition of doing business with us </t>
  </si>
  <si>
    <t>Supply Chain Policy</t>
  </si>
  <si>
    <t>3.1 We will adopt and publish a Supply Chain Policy and support our contractors and suppliers to operate responsibly and to standards of ethics, safety, health, human rights and social and environmental performance comparable with our own. We will conduct risk-based monitoring of compliance.</t>
  </si>
  <si>
    <t>Local procurement</t>
  </si>
  <si>
    <t>3.2 We will promote access for local businesses to procurement and contracting opportunities generated by our operations and, where appropriate, provide capacity building support to help them improve their capabilities as suppliers.</t>
  </si>
  <si>
    <t>Sustainable Development Report 2026 - Creating Shared Value
Sustainable Development Report 2026 - Leading with Integrity</t>
  </si>
  <si>
    <t>27; 46-47</t>
  </si>
  <si>
    <t>Market access for ASM</t>
  </si>
  <si>
    <t>3.3 We support access to legitimate markets for those artisanal and small-scale miners (ASM) who respect applicable legal and regulatory frameworks, who seek to address the environmental, health, human rights and safety challenges often associated with ASM activity, and who, in good faith, seek formalisation. We will consider supporting government initiatives to reduce and eliminate the use of mercury by ASM.</t>
  </si>
  <si>
    <t>Social</t>
  </si>
  <si>
    <t>Principle 4 – Safety and health: we will protect and promote the safety and occupational health of our workforce (employees and contractors) above all other priorities and will empower them to speak up if they encounter unsafe working conditions _x000D_</t>
  </si>
  <si>
    <t>4.1 We will be proactive in preventing fatalities and injuries to our workforce. Regular safety training will be conducted and personal protective equipment will be supplied at no cost to our workforce. Our objective is zero harm.</t>
  </si>
  <si>
    <t>16-18</t>
  </si>
  <si>
    <t>Safety management systems</t>
  </si>
  <si>
    <t>4.2 We will implement safety and health management systems based on internationally recognised good practice and focused on continuous improvement of our performance. We will engage regularly on these issues with our workforce and their representatives.</t>
  </si>
  <si>
    <t>Occupational health and wellbeing</t>
  </si>
  <si>
    <t>4.3 We will maintain high standards of occupational health and hygiene and implement risk-based monitoring of the health of our workforce based on occupational exposures. We will promote the physical and mental wellbeing of our workforce.</t>
  </si>
  <si>
    <t>Community health and emergency planning</t>
  </si>
  <si>
    <t>4.4 We will identify and eliminate or minimise significant risks to the health and safety of local people as a result of our activities and those of our contractors. We will develop, maintain and test emergency response plans based on national regulations and international best practice guidelines, ensuring the involvement of potentially affected stakeholders.</t>
  </si>
  <si>
    <t>Sustainable Development Report 2026 - Empowering our People
Website - ESIA Reports</t>
  </si>
  <si>
    <t>Principle 5 – Human rights and conflict: we will respect the human rights of our workforce, affected communities and all those people with whom we interact</t>
  </si>
  <si>
    <t>UN Guiding Principles</t>
  </si>
  <si>
    <t>5.1 We will adopt and implement policies, practices and systems based on the UN Guiding Principles on Business and Human Rights.</t>
  </si>
  <si>
    <t xml:space="preserve">
Sustainable Development Report 2026 - Leading with Integrity</t>
  </si>
  <si>
    <t>45</t>
  </si>
  <si>
    <t>Avoiding complicity</t>
  </si>
  <si>
    <t>5.2 We will seek to ensure that we do not cause, and are not complicit in, human rights abuses either directly or through our business relationships.</t>
  </si>
  <si>
    <t>Security and human rights</t>
  </si>
  <si>
    <t>5.3 We will manage security-related human rights risks through implementation of the Voluntary Principles on Security and Human Rights.</t>
  </si>
  <si>
    <t>Conflict</t>
  </si>
  <si>
    <t>5.4 We will implement the Conflict-Free Gold Standard. We will ensure that when we operate in conflict affected or high-risk areas our operations do not cause, support or benefit unlawful armed conflict or contribute to human rights abuses or breaches of international humanitarian law.</t>
  </si>
  <si>
    <t>Principle 6 – Labour rights: we will ensure that our operations are places where employees and contractors are treated with respect and are free from discrimination or abusive labour practices</t>
  </si>
  <si>
    <t>Wages and benefits</t>
  </si>
  <si>
    <t>6.1 We will ensure that our workforce receives fair wages and benefits relative to relevant national and local benchmarks, norms and regulations.</t>
  </si>
  <si>
    <t>24-25</t>
  </si>
  <si>
    <t>Preventing discrimination and bullying</t>
  </si>
  <si>
    <t>6.2 We will engage regularly and constructively with our employees and their representatives and strive to ensure a workplace free from bullying or harassment and unfair discrimination.</t>
  </si>
  <si>
    <t>Child and forced labour</t>
  </si>
  <si>
    <t>6.3 We prohibit child labour, forced labour and modern slavery in our operations and in our supply chains.</t>
  </si>
  <si>
    <t>6.4 We will uphold the legal rights of our workforce to associate with others and to join, or to refrain from joining, labour organisations of their choice and to bargain collectively without discrimination or retaliation.</t>
  </si>
  <si>
    <t>Diversity</t>
  </si>
  <si>
    <t>6.5 We will implement policies and practices to promote diversity at all levels of the company, including the representation and inclusion of historically underrepresented groups and will report on our progress.</t>
  </si>
  <si>
    <t>Women and mining</t>
  </si>
  <si>
    <t>6.6 We are committed to identifying and resolving barriers to the advancement and fair treatment of women in our workplaces. Through our employment, supply chain, training and community investment programmes, we will aim to contribute to the socio-economic empowerment of women in the communities associated with our operations.</t>
  </si>
  <si>
    <t>Raising concerns</t>
  </si>
  <si>
    <t>6.7 We will provide a confidential mechanism through which employees and others associated with our activities may raise ethical concerns and which will provide protection from retaliation for those who raise concerns in good faith.</t>
  </si>
  <si>
    <t xml:space="preserve">Sustainable Development Report 2026 - Empowering our People        
Sustainable Development Report 2026 - Leading with Integrity                                                               </t>
  </si>
  <si>
    <t>21; 46</t>
  </si>
  <si>
    <t>Principle 7 – Our Communities: we will contribute to the socio-economic advancement of communities associated with our operations and treat them with dignity and respect</t>
  </si>
  <si>
    <t xml:space="preserve">Community consultation
</t>
  </si>
  <si>
    <t xml:space="preserve">7.1 We will consult regularly and in good faith with the communities associated with our operations on matters of interest to them, and will take account of their perspectives and concerns. </t>
  </si>
  <si>
    <t>Sustainable Development Report 2026 - Sustainability at Perseus
Sustainable Development Report 2026 - Creating Shared Value
Sustainable Development Report 2026 -  Appendix 1 - Stakeholder Engagement</t>
  </si>
  <si>
    <t>8; 28-29; 49-50</t>
  </si>
  <si>
    <t>Understanding communities</t>
  </si>
  <si>
    <t>7.2 We will ensure that we engage with communities, including traditional leaders, in a culturally appropriate manner. We will be alert to the dangers of causing differentially negative impacts on women, children, Indigenous Peoples and other potentially vulnerable or marginalised groups. We will strive to ensure that the voices of these groups are heard and that this knowledge is integrated into how we do business.</t>
  </si>
  <si>
    <t>Sustainable Development Report 2026 - Sustainability at Perseus
Sustainable Development Report 2026 - Creating Shared Value</t>
  </si>
  <si>
    <t>8; 28-29</t>
  </si>
  <si>
    <t>Creating local benefits</t>
  </si>
  <si>
    <t>7.3 We will ensure that the communities associated with our operations are offered meaningful opportunities to benefit from our presence, including through access to jobs and training, and procurement opportunities for local businesses and social investment.</t>
  </si>
  <si>
    <t>Sustainable Development Report 2026- Creating Shared Value</t>
  </si>
  <si>
    <t>25-29</t>
  </si>
  <si>
    <t>Seeking community support</t>
  </si>
  <si>
    <t xml:space="preserve">7.4 We will seek to obtain and sustain the broad-based support of communities affected by our activities. </t>
  </si>
  <si>
    <t>23-29</t>
  </si>
  <si>
    <t>In-migration</t>
  </si>
  <si>
    <t>7.5 We will work with local authorities and community leaders to control or manage the impact of migratory influxes of people attracted by mine development.</t>
  </si>
  <si>
    <t xml:space="preserve">Sustainable Development Report 2026- Empowering Our People 
Sustainable Development Report 2026 - Creating Shared Value                                                                                     </t>
  </si>
  <si>
    <t>21; 27</t>
  </si>
  <si>
    <t>Indigenous Peoples</t>
  </si>
  <si>
    <t xml:space="preserve">7.6 We will respect the collective and customary rights, culture and connection to the land of Indigenous Peoples. We will work to obtain their free, prior and informed consent where significant adverse impacts may occur during exploration, project design, operation and closure, including around the delivery of sustainable benefits. </t>
  </si>
  <si>
    <t>21; 26</t>
  </si>
  <si>
    <t>Cultural heritage</t>
  </si>
  <si>
    <t>7.7 We will seek to preserve cultural heritage from adverse impacts associated with project activities, including through our impact assessments. We will put in place chance finds procedures at all relevant operations.</t>
  </si>
  <si>
    <t>Sustainable Development Report 2026- Creating Shared Value
Website - ESIA Reports</t>
  </si>
  <si>
    <t>27-28</t>
  </si>
  <si>
    <t xml:space="preserve">7.8 We will seek to avoid involuntary resettlement. Where this is unavoidable, we will proceed on the basis of meaningful consultation with affected communities, a publicly available planning framework, the restoration of established livelihoods and the provision of fair and timely compensation. We will seek to minimise adverse impacts on displaced people. </t>
  </si>
  <si>
    <t>Environment</t>
  </si>
  <si>
    <t>Principle 8 – Environmental stewardship: we will ensure that environmental responsibility is at the core of how we work</t>
  </si>
  <si>
    <t>Managing environmental impacts</t>
  </si>
  <si>
    <t>8.1 We will implement systems to monitor and manage our impacts on the environment. We will avoid, minimise, mitigate or compensate for significant adverse impacts on the environment relating to our activities.</t>
  </si>
  <si>
    <t>36-43</t>
  </si>
  <si>
    <t>Tailings and waste management</t>
  </si>
  <si>
    <t>8.2 We will design, build, manage and decommission tailings storage and heap-leaching facilities and large-scale water infrastructure using ongoing management and governance practices in line with widely supported good practice guidelines. We will not develop a new mine that would involve the use of riverine or shallow submarine tailings.</t>
  </si>
  <si>
    <t>Cyanide and hazardous materials</t>
  </si>
  <si>
    <t>8.3 We will identify and manage potential risks relating to the transportation, handling, storage and disposal of all hazardous materials. Where our operations use cyanide, we will ensure that our arrangements for the transport, storage, use and disposal of cyanide are in line with the standards of practice set out in the International Cyanide Management Code.</t>
  </si>
  <si>
    <t>Mercury</t>
  </si>
  <si>
    <t>8.4 We will not use mercury to extract gold in our processing facilities nor accept gold produced by third parties using mercury. We support the Minamata Convention’s objective of reducing mercury emissions for the protection of human health and the environment. We will identify point source mercury emissions to the atmosphere arising from our activities and minimise them. We will only sell mercury thereby captured for uses recognised as acceptable by international conventions.</t>
  </si>
  <si>
    <t>Sustainable Development Report 2026- Creating Shared Value
Sustainable Development Report 2026 - Protecting the Environment</t>
  </si>
  <si>
    <t>Noise and dust</t>
  </si>
  <si>
    <t>8.5 We will adopt and implement policies and practices to avoid or mitigate impacts on local communities and the environment arising from noise, dust, blasting and vibration.</t>
  </si>
  <si>
    <t>Principle 9 – Biodiversity, land use and mine closure: we will work to ensure that fragile ecosystems, habitats and endangered species are protected from damage, and will plan for responsible mine closure</t>
  </si>
  <si>
    <t>Biodiversity</t>
  </si>
  <si>
    <t>9.1 We will implement biodiversity management plans. At a minimum, we will seek to ensure that there is no net loss of critical habitat. Where opportunities arise to do so, we will work with others to produce a net gain for biodiversity. We will incorporate both scientific and traditional knowledge in designing adaptation strategies in ecosystem management and environmental assessment.</t>
  </si>
  <si>
    <t>World Heritage Sites</t>
  </si>
  <si>
    <t>9.2 We will not explore or seek to develop new mining operations in an area designated as a World Heritage Site.</t>
  </si>
  <si>
    <t>Land use and deforestation</t>
  </si>
  <si>
    <t>9.3 We recognise the importance of integrated land use planning. In determining our project footprint, we will give meaningful consideration to the land access needs of nearby communities and to the preservation of biodiversity. We will aim to minimise deforestation arising from our activities.</t>
  </si>
  <si>
    <t>Mine closure</t>
  </si>
  <si>
    <t>9.4 We will plan for the social and environmental aspects of mine closure in consultation with authorities, our workforce, affected communities and other relevant stakeholders. We will make financial and technical provision to ensure planned closure and post-closure commitments are realised, including the rehabilitation of land, beneficial future land use, preservation of water sources and prevention of acid rock drainage and metal leaching.</t>
  </si>
  <si>
    <t>Principle 10 – Water, energy and climate change: we will improve the efficiency of our use of water and energy, recognising that the impacts of climate change and water constraints may increasingly become a threat to the locations where we work and a risk to our licence to operate _x000D_</t>
  </si>
  <si>
    <t>Water efficiency</t>
  </si>
  <si>
    <t>10.1 We will use water efficiently and responsibly and in co-operation with authorities and, where possible, other users. When we operate in water-stressed areas, we will take proportionate and practicable steps to improve the efficiency of our water use and seek to reduce our water footprint, including, where possible, through increased recycling.</t>
  </si>
  <si>
    <t>Water access and quality</t>
  </si>
  <si>
    <t>10.2 Recognising that access to water is a human right and fundamental ecosystem requirement, we will manage our operations so as to ensure that they do not adversely affect the overall quality of catchment water resources available to other users.</t>
  </si>
  <si>
    <t>Combating climate change</t>
  </si>
  <si>
    <t>10.3 We support the objectives of global climate accords through avoidance, reduction or mitigation of carbon emissions. Where relevant, we will work to enhance the ability of our operations and nearby communities to be resilient to the effects of climate change.</t>
  </si>
  <si>
    <t>Sustainable Development Report 2026 - Protecting the Environment
Annual Report 2026 - Climate Report</t>
  </si>
  <si>
    <t>40-41
32-60</t>
  </si>
  <si>
    <t>Energy efficiency and reporting</t>
  </si>
  <si>
    <t>10.4 We will work to improve the efficiency of our energy use and to minimise our greenhouse gas emissions intensity. We will measure and report on our CO2 equivalent emissions in line with accepted reporting standards.</t>
  </si>
  <si>
    <t>40-41</t>
  </si>
  <si>
    <t>WEF IBC CORE METRICS AND DISCLOSURES</t>
  </si>
  <si>
    <t>Principles of Governance</t>
  </si>
  <si>
    <t>Theme</t>
  </si>
  <si>
    <t>Governance: Core metrics and disclosures</t>
  </si>
  <si>
    <t>Sources</t>
  </si>
  <si>
    <t xml:space="preserve">Reference to Disclosure </t>
  </si>
  <si>
    <t>Governing purpose</t>
  </si>
  <si>
    <t>Setting purpose:
The company’s stated purpose, as the expression of the means by which a business proposes solutions to economic, environmental and social issues. Corporate purpose should create value for all stakeholders, including shareholders</t>
  </si>
  <si>
    <t>The British Academy and Colin Mayer, GRI 2-12, Embankment Project for Inclusive Capitalism (EPIC) and others</t>
  </si>
  <si>
    <t>Quality of governing body</t>
  </si>
  <si>
    <t>Governance body composition:
Composition of the highest governance body and its committees by: competencies relating to economic, environmental and social topics; executive or non-executive; independence; tenure on the governance body; number of each individual’s other significant positions and commitments, and the nature of the commitments; gender; membership of under-represented social groups; stakeholder representation.</t>
  </si>
  <si>
    <t>GRI 2-9,
GRI 405-1a,
IR 4B</t>
  </si>
  <si>
    <t>Annual Report 2026 - Governance; Director's Report</t>
  </si>
  <si>
    <t>38-43; 71-74</t>
  </si>
  <si>
    <t>Perseus Data Book 2026 - People</t>
  </si>
  <si>
    <t>Material issues impacting stakeholders:
A list of the topics that are material to key stakeholders and the company, how the topics were identified and how the stakeholders were engaged.</t>
  </si>
  <si>
    <t>GRI 2-12,
GRI 2-29,
GRI 3-2</t>
  </si>
  <si>
    <t>Sustainable Development Report 2026 - Sustainability at Perseus; Appendix 2: Materiality Assessment</t>
  </si>
  <si>
    <t>Ethical behaviour</t>
  </si>
  <si>
    <t xml:space="preserve">Anti-corruption:
1. Total percentage of governance body members, employees and business partners who have received training on the organization’s anti-corruption policies and procedures, broken down by region.
</t>
  </si>
  <si>
    <t>GRI 205-2,
GRI 205-3</t>
  </si>
  <si>
    <t>a) Total number and nature of incidents of corruption confirmed during the current year, but related to previous years; and
b) Total number and nature of incidents of corruption confirmed during the current year, related to this year.
2. Discussion of initiatives and stakeholder engagement to improve the broader operating environment and culture, in order to combat corruption.</t>
  </si>
  <si>
    <t>No incidents of corruption were noted during the reporting period, whether relating to current or previous reporting years. Further discussion about our initiatives and mitigation of corruption within our business is included within our Sustainable Development Report 2026 - Leading with Integrity</t>
  </si>
  <si>
    <t>Protected ethics advice and reporting mechanisms:
A description of internal and external mechanisms for:
1. Seeking advice about ethical and lawful behaviour and organizational integrity; and
2. Reporting concerns about unethical or unlawful behaviour and lack of organizational integrity.</t>
  </si>
  <si>
    <t>GRI 2-26</t>
  </si>
  <si>
    <t>Risk and opportunity oversight</t>
  </si>
  <si>
    <t>Integrating risk and opportunity into business process:
Company risk factor and opportunity disclosures that clearly identify the principal material risks and opportunities facing the company specifically (as opposed to generic sector risks), the company appetite in respect of these risks, how these risks and opportunities have moved over time and the response to those changes. These opportunities and risks should integrate material economic, environmental and social issues, including climate change and data stewardship.</t>
  </si>
  <si>
    <t>EPIC,
World Economic Forum Integrated Corporate Governance,
IR 4D</t>
  </si>
  <si>
    <t>8-15; 51-52</t>
  </si>
  <si>
    <t>Planet</t>
  </si>
  <si>
    <t>Planet: Core metrics and disclosures</t>
  </si>
  <si>
    <t>Climate Change</t>
  </si>
  <si>
    <t>Greenhouse gas (GHG) emissions:
For all relevant greenhouse gases (e.g. carbon dioxide, methane, nitrous oxide, F-gases etc.), report in metric tonnes of carbon dioxide equivalent (tCO2e) GHG Protocol Scope 1 and Scope 2 emissions.
Estimate and report material upstream and downstream (GHG Protocol Scope 3) emissions where appropriate.</t>
  </si>
  <si>
    <t>GRI 305:1-3,
IFRS S2 / AASB S2 (Previously TCFD)
GHG Protocol</t>
  </si>
  <si>
    <t>TCFD implementation:
Fully implement the recommendations of the Task Force on Climate-related Financial Disclosures (TCFD). If necessary, disclose a timeline of at most three years for full implementation.
Disclose whether you have set, or have committed to set, GHG emissions targets that are in line with the goals of the Paris Agreement – to limit global warming to well below 2°C above preindustrial levels and pursue efforts to limit warming to 1.5°C – and to achieve net-zero emissions before 2050.</t>
  </si>
  <si>
    <t>IFRS S2 / AASB S2 (Previously TCFD);
CDSB R01, R02, R03, R04 and R06;
SASB 110;
Science Based Targets initiative</t>
  </si>
  <si>
    <t xml:space="preserve">Annual Report 2026 - Climate Report
Note - Perseus publishes a climate-related financial disclosure in accordance with AASB S2 Climate-related Disclosures </t>
  </si>
  <si>
    <t>32-60</t>
  </si>
  <si>
    <t>Sustainable Development Report 2026 - Protecting the Environment.</t>
  </si>
  <si>
    <t>Nature loss</t>
  </si>
  <si>
    <t>Land use and ecological sensitivity:
Report the number and area (in hectares) of sites owned, leased or managed in or adjacent to protected areas and/or key biodiversity areas (KBA)</t>
  </si>
  <si>
    <t>GRI 304-1</t>
  </si>
  <si>
    <t>Freshwater availability</t>
  </si>
  <si>
    <t>Water consumption and withdrawal in water-stressed areas:
Report for operations where material: megalitres of water withdrawn, megalitres of water consumed and the percentage of each in regions with high or extremely high baseline water stress, according to WRI Aqueduct water risk atlas tool.
Estimate and report the same information for the full value chain (upstream and downstream) where appropriate.</t>
  </si>
  <si>
    <t>SASB CG-HP140a.1,
WRI Aqueduct Water Risk Atlas Tool</t>
  </si>
  <si>
    <t>People: Core metrics and disclosures</t>
  </si>
  <si>
    <t>Dignity and equality</t>
  </si>
  <si>
    <t>Diversity and inclusion (%):
Percentage of employees per employee category, by age group, gender and other indicators of diversity (e.g. ethnicity).</t>
  </si>
  <si>
    <t>GRI 405-1b</t>
  </si>
  <si>
    <t>Pay equality (%):
Ratio of the basic salary and remuneration for each employee category by significant locations of operation for priority areas of equality: women to men, minor to major ethnic groups, and other relevant equality areas.</t>
  </si>
  <si>
    <t>Adapted from GRI 405-2</t>
  </si>
  <si>
    <t>Wage level (%):
Ratios of standard entry level wage by gender compared to local minimum wage.
Ratio of the annual total compensation of the CEO to the median of the annual total compensation of all its employees, except the CEO.</t>
  </si>
  <si>
    <t>GRI 202-1,
Adapted from DoddFrank Act, US SEC
Regulations</t>
  </si>
  <si>
    <t>We will look to disclose this data in future reporting periods.</t>
  </si>
  <si>
    <t>Risk for incidents of child, forced or compulsory labour:
An explanation of the operations and suppliers considered to have significant risk for incidents of child labour, forced or compulsory labour. Such risks could emerge in relation to:
a) type of operation (such as manufacturing plant) and type of supplier; and
b) countries or geographic areas with operations and suppliers considered at risk.</t>
  </si>
  <si>
    <t>GRI 408-1b,
GRI 409-1</t>
  </si>
  <si>
    <t>Sustainable Development Report 2026 -  Empowering our People
Modern Slavery Statement
Forced Labour and Child Labour Report</t>
  </si>
  <si>
    <t>Health and well‑being</t>
  </si>
  <si>
    <t>Health and safety (%):
The number and rate of fatalities as a result of work-related injury; high-consequence work-related injuries (excluding fatalities); recordable work-related injuries; main types of work-related injury; and the number of hours worked.
An explanation of how the organization facilitates workers’ access to non-occupational medical and healthcare services, and the scope of access provided for employees and workers.</t>
  </si>
  <si>
    <t>GRI 403-9a&amp;b,
GRI 403-6a</t>
  </si>
  <si>
    <t>17-19</t>
  </si>
  <si>
    <t>Skills for the future</t>
  </si>
  <si>
    <t>Training provided (hours):
Average hours of training per person that the organization’s employees have undertaken during the reporting period, by gender and employee category (total number of hours of training provided to employees divided by the number of employees).</t>
  </si>
  <si>
    <t>GRI 404-1,
SASB HC 101-15</t>
  </si>
  <si>
    <t>Average training and development expenditure per full time employee (total cost of training provided to employees divided by the number of employees).</t>
  </si>
  <si>
    <t>We have disclosed average training hours, however average training expenditure data is not currently available for public disclosure. We will look to disclose this information in future reporting periods.</t>
  </si>
  <si>
    <t>Prosperity</t>
  </si>
  <si>
    <t>Prosperity: Core metrics and disclosures</t>
  </si>
  <si>
    <t>Employment and wealth generation</t>
  </si>
  <si>
    <t>Absolute number and rate of employment:
1. Total number and rate of new employee hires during the reporting period, by age group, gender, other indicators of diversity and region. 
2. Total number and rate of employee turnover during the reporting period, by age group, gender, other indicators of diversity and region.</t>
  </si>
  <si>
    <t>Adapted, to include other indicators of
diversity, from GRI 401-1a&amp;b</t>
  </si>
  <si>
    <t>Economic contribution:
1. Direct economic value generated and distributed (EVG&amp;D), on an accruals basis, covering the basic components for the organization’s global operations, ideally split out by:
– Revenues
– Operating costs
– Employee wages and benefits
– Payments to providers of capital
– Payments to government
– Community investment
2. Financial assistance received from the government: total monetary value of financial assistance received by the organization from any government during the reporting period.</t>
  </si>
  <si>
    <t xml:space="preserve">GRI 201-1,
GRI 201-4 </t>
  </si>
  <si>
    <t>Financial investment contribution:
1. Total capital expenditures (CapEx) minus depreciation, supported by narrative to describe the company’s investment
strategy.
2. Share buybacks plus dividend payments, supported by narrative to describe the company’s strategy for returns of capital to shareholders.</t>
  </si>
  <si>
    <t>As referenced in IAS 7 and US GAAP ASC 230</t>
  </si>
  <si>
    <t>Annual Report 2026</t>
  </si>
  <si>
    <t>94-95</t>
  </si>
  <si>
    <t>Innovation of better products and services</t>
  </si>
  <si>
    <t>Total R&amp;D expenses ($):
Total costs related to research and development, as a percentage of total sales</t>
  </si>
  <si>
    <t>US GAAP ASC 730</t>
  </si>
  <si>
    <t>No claimable Research and Development costs were incurred during the reporting period.</t>
  </si>
  <si>
    <t>Community and social vitality</t>
  </si>
  <si>
    <t>Total tax paid:
The total global tax borne by the company, including corporate income taxes, property taxes, non-creditable VAT and other sales taxes, employer-paid payroll taxes, and other taxes that constitute costs to the company, by category of taxes.</t>
  </si>
  <si>
    <t>Adapted from GRI 201-1</t>
  </si>
  <si>
    <t>SUSTAINABILITY ACCOUNTING STANDARDS BOARD (SASB)</t>
  </si>
  <si>
    <t>Topic</t>
  </si>
  <si>
    <t>Code</t>
  </si>
  <si>
    <t>Disclosure Title</t>
  </si>
  <si>
    <t>Perseus Reference</t>
  </si>
  <si>
    <t>Greenhouse gas emissions</t>
  </si>
  <si>
    <t>EM-MM-110a.1.</t>
  </si>
  <si>
    <t>Gross global Scope 1 emissions</t>
  </si>
  <si>
    <t xml:space="preserve">Sustainable Development Report 2026 - Energy and Climate Change </t>
  </si>
  <si>
    <t>EM-MM-110a.2.</t>
  </si>
  <si>
    <t>Discussion of long-term and short-term strategy or plan to manage Scope 1 emissions, emissions reduction targets, and an analysis of performance against those targets</t>
  </si>
  <si>
    <t>Sustainable Development Report 2026- Energy and Climate Change
2026 Annual Report - Climate Report</t>
  </si>
  <si>
    <t>Air quality</t>
  </si>
  <si>
    <t>EM-MM-120a.1.</t>
  </si>
  <si>
    <t xml:space="preserve">Air emissions of the following pollutants: (1) CO, (2) NOx (excluding N2O), (3) SOx, (4) particulate matter (PM10), (5) mercury (Hg), (6) lead (Pb), and (7) volatile organic compounds (VOCs) </t>
  </si>
  <si>
    <t>Levels of air emissions from categories (2) to (7) are not currently available for public disclosure, but we will look to disclose these emissions in future reporting periods.</t>
  </si>
  <si>
    <t>Energy management</t>
  </si>
  <si>
    <t>EM-MM-130a.1.</t>
  </si>
  <si>
    <t>(1) Total energy consumed, (2) percentage grid electricity, (3) percentage renewable</t>
  </si>
  <si>
    <t>Water management</t>
  </si>
  <si>
    <t>EM-MM-140a.1.</t>
  </si>
  <si>
    <t>(1) Total fresh water withdrawn, (2) total fresh water consumed, (3) percentage in regions with High or Extremely High Baseline Water Stress</t>
  </si>
  <si>
    <t xml:space="preserve">EM-MM-140a.2. </t>
  </si>
  <si>
    <t>Number of incidents of non-compliance associated with water quality permits, standards, and regulations</t>
  </si>
  <si>
    <t>No incidents of non-compliance occurred during the period.</t>
  </si>
  <si>
    <t>Waste and hazardous materials management</t>
  </si>
  <si>
    <t>EM-MM-150a.1.</t>
  </si>
  <si>
    <t>Total weight of tailings waste, percentage recycled</t>
  </si>
  <si>
    <t xml:space="preserve">EM-MM-150a.2. </t>
  </si>
  <si>
    <t xml:space="preserve">Total weight of mineral processing waste, percentage recycled </t>
  </si>
  <si>
    <t xml:space="preserve">EM-MM-150a.3. </t>
  </si>
  <si>
    <t>Number of tailings impoundments, broken down by MSHA hazard potential</t>
  </si>
  <si>
    <t>Biodiversity impacts</t>
  </si>
  <si>
    <t xml:space="preserve">EM-MM-160a.1. </t>
  </si>
  <si>
    <t>Description of environmental management policies and practices for active sites</t>
  </si>
  <si>
    <t>36; 43</t>
  </si>
  <si>
    <t xml:space="preserve">EM-MM-160a.2. </t>
  </si>
  <si>
    <t>Mine sites where acid rock drainage is: (1) predicted to occur, (2) actively mitigated, and (3) under treatment or remediation</t>
  </si>
  <si>
    <t xml:space="preserve">EM-MM-160a.3. </t>
  </si>
  <si>
    <t>P(1) proved and (2) probable reserves in or near sites with protected conservation status or endangered species habitat</t>
  </si>
  <si>
    <t>Security, Human Rights &amp; Rights of Indigenous Peoples</t>
  </si>
  <si>
    <t xml:space="preserve">EM-MM-210a.1. </t>
  </si>
  <si>
    <t>Percentage of (1) proved and (2) probable reserves in or near areas of conflict</t>
  </si>
  <si>
    <t xml:space="preserve">EM-MM-210a.2. </t>
  </si>
  <si>
    <t>Percentage of (1) proved and (2) probable reserves in or near Indigenous land</t>
  </si>
  <si>
    <t>Given the cultural context within which we operate, all of our current proven and probable reserves are considered to be in or near land belonging to those who would identify themselves as Indigenous to those regions. Refer to the Sustainable Development Report 2026 - Creating Shared Value for further detail about our local host communities.</t>
  </si>
  <si>
    <t xml:space="preserve">EM-MM-210a.3. </t>
  </si>
  <si>
    <t>Discussion of engagement processes and due diligence practices</t>
  </si>
  <si>
    <t xml:space="preserve">
Sustainable Development Report 2026 - Creating Shared Value</t>
  </si>
  <si>
    <t>Community relations</t>
  </si>
  <si>
    <t xml:space="preserve">EM-MM-210b.1. </t>
  </si>
  <si>
    <t>Discussion of process to manage risks and opportunities associated with community rights and interests</t>
  </si>
  <si>
    <t>22-29</t>
  </si>
  <si>
    <t>EM-MM-210b.2.</t>
  </si>
  <si>
    <t>Labour relations</t>
  </si>
  <si>
    <t xml:space="preserve">EM-MM-310a.1. </t>
  </si>
  <si>
    <t>Percentage of active workforce covered under collective bargaining agreements, broken down by U.S. and foreign employees</t>
  </si>
  <si>
    <t xml:space="preserve">EM-MM-310a.2. </t>
  </si>
  <si>
    <t>Number and duration of strikes and lockouts</t>
  </si>
  <si>
    <t>Workforce health &amp; safety</t>
  </si>
  <si>
    <t xml:space="preserve">EM-MM-320a.1. </t>
  </si>
  <si>
    <t>(1) MSHA all-incidence rate, (2) fatality rate, (3) near miss frequency rate (NMFR)</t>
  </si>
  <si>
    <t>Rates have been expressed per 1,000,000 hours worked, which is aligned to current prevailing industry practice. While near misses are monitored at each of our operations, NMFR is not currently available for public disclosure. We will look to disclose this rate in future reporting periods.</t>
  </si>
  <si>
    <t>(4) average hours of health, safety, and emergency response training</t>
  </si>
  <si>
    <t>Business ethics &amp; transparency</t>
  </si>
  <si>
    <t xml:space="preserve">EM-MM-510a.1. </t>
  </si>
  <si>
    <t>Description of the management system for prevention of corruption and bribery throughout the value chain</t>
  </si>
  <si>
    <t xml:space="preserve">Sustainable Development Report 2026 - Leading with Integrity
</t>
  </si>
  <si>
    <t xml:space="preserve">EM-MM-510a.2. </t>
  </si>
  <si>
    <t>Production in countries that have the 20 lowest rankings in Transparency International’s Corruption Perception Index</t>
  </si>
  <si>
    <t>Perseus does not have operations in the 20 lowest rankings in Transparency International’s Corruption Perception Index (2022).</t>
  </si>
  <si>
    <t>Activity metrics</t>
  </si>
  <si>
    <t xml:space="preserve">EM-MM-000.A
</t>
  </si>
  <si>
    <t>Production of (1) metal ores and (2) finished metal products in metric tons</t>
  </si>
  <si>
    <t xml:space="preserve">EM-MM-000.B
</t>
  </si>
  <si>
    <t>Total number of employees, percentage contractors</t>
  </si>
  <si>
    <t xml:space="preserve">Refer to Page 29 in the Sustainable Development Report </t>
  </si>
  <si>
    <t xml:space="preserve">- Scope 3 greenhouse gas (GHG) emissions refer to emissions that fall within a company’s value chain but are outside its operational control.  Our approach to evaluating, categorising and estimating Scope 3 emissions is informed by the International Greenhouse Gas Protocol's Corporate Value Chain (Scope 3) Accounting and Reporting Standard. All 15 scope 3 categories were reviewed, with 10 found to be relevant to Perseus's current business. Calculation methodology and sources of emission factors vary across the categories, with details provided against each individual category. The FY26 emission factors were updated to provide more current and jurisdictionally relevant figures. 
In FY26 the construction of the Nyanzaga project materially increased Perseus's upstream scope 3 emissions, primarily represented in the purchased goods and services, and capital good categories. 
</t>
  </si>
  <si>
    <t>Perseus Mining Côte d’Ivoire S.A. (Sissingué)
Perseus Mining Fimbiasso S.A. (Sissingué)
Perseus Mining Yaouré S.A. (Yaouré)
Perseus Mining Bagoé S.A. (Sissingué)</t>
  </si>
  <si>
    <t>(3) Yaouré community development fund for FY2022, FY2023 and FY2024 includes accruals</t>
  </si>
  <si>
    <t>19.1% of our active workforce is covered under collective bargaining agreements. All of these personnel are foreign employees. We do not have any U.S. based employees.</t>
  </si>
  <si>
    <t>19.1% of our active workforce is covered under collective bargaining agreements.</t>
  </si>
  <si>
    <t>Role of the highest governance body in overseeing the management of impacts</t>
  </si>
  <si>
    <t>Reserves are considered to be in or near an area of active conflict if the reserves are located in the same country where active conflict exists, with conflict defined by the Uppsala Conflict Data Program (UCDP).
In accordance with the 2022-2023 UCDP data, armed conflict has occurred in Sudan and therefore our reserves in Sudan (during the reporting period, prior to divestment in April 2026) were near areas of conflict. This conflict did not impact our activities in Sudan. We have strong security practices in place and conform to the World Gold Council's Conflict-free Gold Standard in Ghana and Cote d'Ivoire which are the 2 countries where the Standard applies, as discussed within our Sustainable Development Report.</t>
  </si>
  <si>
    <t>Corporate activities for the Group</t>
  </si>
  <si>
    <t xml:space="preserve">(4) Community investment (discretionary) including Tanzania is USD$ 378k, bringing the Total Community Contributions (Tanzania inclusive) to USD$ 5.17m.
 </t>
  </si>
  <si>
    <t>All community contributions listed were made in Ghana and Côte d'Ivoire.</t>
  </si>
  <si>
    <t>The emissions for the Perth, Dubai, Abidjan, Accra and Dar es Salaam offices are collectively covered under "Office buildings", and are estimated from the office area and the city specific emission factor from the International Finance Corporation's EDGE platform. They only contain purchased electricity consumption (Scope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</si>
</sst>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6" formatCode="&quot;$&quot;#,##0;[Red]\-&quot;$&quot;#,##0"/>
    <numFmt numFmtId="41" formatCode="_-* #,##0_-;\-* #,##0_-;_-* &quot;-&quot;_-;_-@_-"/>
    <numFmt numFmtId="44" formatCode="_-&quot;$&quot;* #,##0.00_-;\-&quot;$&quot;* #,##0.00_-;_-&quot;$&quot;* &quot;-&quot;??_-;_-@_-"/>
    <numFmt numFmtId="43" formatCode="_-* #,##0.00_-;\-* #,##0.00_-;_-* &quot;-&quot;??_-;_-@_-"/>
    <numFmt numFmtId="164" formatCode="&quot;$&quot;#,##0_);[Red]\(&quot;$&quot;#,##0\)"/>
    <numFmt numFmtId="165" formatCode="_(* #,##0_);_(* \(#,##0\);_(* &quot;-&quot;_);_(@_)"/>
    <numFmt numFmtId="166" formatCode="_(* #,##0.00_);_(* \(#,##0.00\);_(* &quot;-&quot;??_);_(@_)"/>
    <numFmt numFmtId="167" formatCode="_(* #,##0.0_);_(* \(#,##0.0\);_(* &quot;-&quot;_);_(@_)"/>
    <numFmt numFmtId="168" formatCode="_-* #,##0_-;\-* #,##0_-;_-* &quot;-&quot;??_-;_-@_-"/>
    <numFmt numFmtId="169" formatCode="_-* #,##0.0_-;\-* #,##0.0_-;_-* &quot;-&quot;??_-;_-@_-"/>
    <numFmt numFmtId="170" formatCode="0.0"/>
    <numFmt numFmtId="171" formatCode="0.0%"/>
    <numFmt numFmtId="172" formatCode="_(* #,##0_);_(* \(#,##0\);_(* &quot;-&quot;??_);_(@_)"/>
    <numFmt numFmtId="173" formatCode="_(* #,##0.0_);_(* \(#,##0.0\);_(* &quot;-&quot;??_);_(@_)"/>
    <numFmt numFmtId="174" formatCode="&quot;$&quot;0"/>
    <numFmt numFmtId="175" formatCode="#,##0.0"/>
    <numFmt numFmtId="176" formatCode="0.0000%"/>
    <numFmt numFmtId="177" formatCode="0.000"/>
    <numFmt numFmtId="178" formatCode="&quot;$&quot;#,##0"/>
    <numFmt numFmtId="179" formatCode="_-* #,##0.0_-;\-* #,##0.0_-;_-* &quot;-&quot;?_-;_-@_-"/>
    <numFmt numFmtId="180" formatCode="[$$-409]#,##0"/>
    <numFmt numFmtId="181" formatCode="#,##0;\(#,##0\)"/>
  </numFmts>
  <fonts count="133">
    <font>
      <sz val="11"/>
      <color theme="1"/>
      <name val="Calibri"/>
      <family val="2"/>
      <scheme val="minor"/>
    </font>
    <font>
      <sz val="11"/>
      <color theme="1"/>
      <name val="Calibri"/>
      <family val="2"/>
      <scheme val="minor"/>
    </font>
    <font>
      <sz val="8"/>
      <name val="Arial"/>
      <family val="2"/>
    </font>
    <font>
      <sz val="10"/>
      <name val="Arial"/>
      <family val="2"/>
    </font>
    <font>
      <sz val="7"/>
      <name val="Arial Black"/>
      <family val="2"/>
    </font>
    <font>
      <sz val="7"/>
      <name val="Arial"/>
      <family val="2"/>
    </font>
    <font>
      <sz val="7"/>
      <name val="Calibri"/>
      <family val="2"/>
      <scheme val="minor"/>
    </font>
    <font>
      <u/>
      <sz val="11"/>
      <color theme="10"/>
      <name val="Calibri"/>
      <family val="2"/>
      <scheme val="minor"/>
    </font>
    <font>
      <b/>
      <sz val="7"/>
      <name val="Arial"/>
      <family val="2"/>
    </font>
    <font>
      <b/>
      <sz val="12"/>
      <name val="Calibri"/>
      <family val="2"/>
      <scheme val="major"/>
    </font>
    <font>
      <sz val="10"/>
      <name val="Calibri"/>
      <family val="2"/>
      <scheme val="major"/>
    </font>
    <font>
      <sz val="10"/>
      <color rgb="FF000000"/>
      <name val="Calibri"/>
      <family val="2"/>
      <scheme val="major"/>
    </font>
    <font>
      <b/>
      <sz val="10"/>
      <color rgb="FF000000"/>
      <name val="Calibri"/>
      <family val="2"/>
      <scheme val="major"/>
    </font>
    <font>
      <sz val="6"/>
      <color theme="1"/>
      <name val="RT_Vickerman Light"/>
      <family val="2"/>
    </font>
    <font>
      <sz val="6"/>
      <name val="Arial"/>
      <family val="2"/>
    </font>
    <font>
      <sz val="10"/>
      <color theme="1"/>
      <name val="Calibri"/>
      <family val="2"/>
      <scheme val="major"/>
    </font>
    <font>
      <b/>
      <sz val="9"/>
      <color theme="5" tint="-0.499984740745262"/>
      <name val="Calibri"/>
      <family val="2"/>
      <scheme val="major"/>
    </font>
    <font>
      <sz val="11"/>
      <color rgb="FFFF0000"/>
      <name val="Calibri"/>
      <family val="2"/>
      <scheme val="minor"/>
    </font>
    <font>
      <sz val="11"/>
      <color rgb="FF000000"/>
      <name val="Calibri"/>
      <family val="2"/>
      <scheme val="minor"/>
    </font>
    <font>
      <sz val="8"/>
      <color rgb="FF000000"/>
      <name val="Calibri"/>
      <family val="2"/>
    </font>
    <font>
      <b/>
      <sz val="11"/>
      <color theme="1"/>
      <name val="Calibri"/>
      <family val="2"/>
      <scheme val="minor"/>
    </font>
    <font>
      <sz val="7"/>
      <color theme="1"/>
      <name val="Calibri"/>
      <family val="2"/>
      <scheme val="minor"/>
    </font>
    <font>
      <b/>
      <sz val="11"/>
      <color rgb="FFFF0000"/>
      <name val="Calibri"/>
      <family val="2"/>
      <scheme val="minor"/>
    </font>
    <font>
      <b/>
      <sz val="10"/>
      <color rgb="FF00386D"/>
      <name val="Calibri"/>
      <family val="2"/>
      <scheme val="major"/>
    </font>
    <font>
      <sz val="11"/>
      <color theme="0"/>
      <name val="Calibri"/>
      <family val="2"/>
      <scheme val="minor"/>
    </font>
    <font>
      <sz val="8"/>
      <name val="Calibri"/>
      <family val="2"/>
      <scheme val="minor"/>
    </font>
    <font>
      <b/>
      <sz val="10"/>
      <color theme="0"/>
      <name val="Calibri"/>
      <family val="2"/>
      <scheme val="major"/>
    </font>
    <font>
      <sz val="10"/>
      <color theme="8"/>
      <name val="Calibri"/>
      <family val="2"/>
      <scheme val="major"/>
    </font>
    <font>
      <b/>
      <sz val="10"/>
      <color theme="6"/>
      <name val="Calibri"/>
      <family val="2"/>
      <scheme val="major"/>
    </font>
    <font>
      <b/>
      <sz val="9.5"/>
      <color theme="6"/>
      <name val="Arial"/>
      <family val="2"/>
    </font>
    <font>
      <sz val="11"/>
      <color theme="8"/>
      <name val="Calibri (Body)"/>
    </font>
    <font>
      <sz val="10"/>
      <color theme="8"/>
      <name val="Calibri Light"/>
      <family val="2"/>
    </font>
    <font>
      <b/>
      <sz val="9"/>
      <color theme="6"/>
      <name val="Calibri"/>
      <family val="2"/>
      <scheme val="major"/>
    </font>
    <font>
      <sz val="7"/>
      <color theme="8"/>
      <name val="Calibri"/>
      <family val="2"/>
      <scheme val="minor"/>
    </font>
    <font>
      <b/>
      <sz val="10"/>
      <color theme="4"/>
      <name val="Calibri"/>
      <family val="2"/>
      <scheme val="major"/>
    </font>
    <font>
      <sz val="11"/>
      <color theme="6"/>
      <name val="Calibri"/>
      <family val="2"/>
      <scheme val="minor"/>
    </font>
    <font>
      <sz val="11"/>
      <color theme="6"/>
      <name val="Calibri (Body)"/>
    </font>
    <font>
      <b/>
      <sz val="9"/>
      <color theme="6"/>
      <name val="Calibri (Body)"/>
    </font>
    <font>
      <sz val="11"/>
      <color theme="4"/>
      <name val="Calibri"/>
      <family val="2"/>
      <scheme val="minor"/>
    </font>
    <font>
      <sz val="11"/>
      <color theme="8"/>
      <name val="Calibri"/>
      <family val="2"/>
      <scheme val="minor"/>
    </font>
    <font>
      <b/>
      <sz val="6"/>
      <name val="Calibri"/>
      <family val="2"/>
      <scheme val="minor"/>
    </font>
    <font>
      <sz val="10"/>
      <color theme="8"/>
      <name val="Calibri"/>
      <family val="2"/>
      <scheme val="minor"/>
    </font>
    <font>
      <b/>
      <sz val="11"/>
      <color theme="8"/>
      <name val="Calibri"/>
      <family val="2"/>
      <scheme val="minor"/>
    </font>
    <font>
      <sz val="9"/>
      <color theme="1"/>
      <name val="Segoe UI"/>
      <family val="2"/>
    </font>
    <font>
      <sz val="10"/>
      <name val="Calibri"/>
      <family val="2"/>
      <scheme val="minor"/>
    </font>
    <font>
      <sz val="11"/>
      <color theme="1"/>
      <name val="Calibri"/>
      <family val="2"/>
    </font>
    <font>
      <sz val="10"/>
      <color theme="1"/>
      <name val="Arial"/>
      <family val="2"/>
    </font>
    <font>
      <sz val="10"/>
      <color theme="1"/>
      <name val="Calibri"/>
      <family val="2"/>
      <scheme val="minor"/>
    </font>
    <font>
      <b/>
      <sz val="10"/>
      <name val="Calibri"/>
      <family val="2"/>
      <scheme val="major"/>
    </font>
    <font>
      <sz val="11"/>
      <name val="Calibri"/>
      <family val="2"/>
      <scheme val="minor"/>
    </font>
    <font>
      <sz val="11"/>
      <color theme="1"/>
      <name val="Aptos Narrow"/>
      <family val="2"/>
    </font>
    <font>
      <i/>
      <sz val="11"/>
      <color theme="8"/>
      <name val="Calibri"/>
      <family val="2"/>
      <scheme val="minor"/>
    </font>
    <font>
      <sz val="11"/>
      <color theme="0"/>
      <name val="Calibri"/>
      <family val="2"/>
      <scheme val="major"/>
    </font>
    <font>
      <b/>
      <sz val="11"/>
      <color theme="0"/>
      <name val="Calibri"/>
      <family val="2"/>
      <scheme val="major"/>
    </font>
    <font>
      <i/>
      <sz val="11"/>
      <name val="Calibri"/>
      <family val="2"/>
      <scheme val="minor"/>
    </font>
    <font>
      <sz val="11"/>
      <name val="Arial"/>
      <family val="2"/>
    </font>
    <font>
      <sz val="11"/>
      <color rgb="FF00386D"/>
      <name val="Calibri"/>
      <family val="2"/>
      <scheme val="major"/>
    </font>
    <font>
      <b/>
      <sz val="11"/>
      <color rgb="FF00386D"/>
      <name val="Calibri"/>
      <family val="2"/>
      <scheme val="major"/>
    </font>
    <font>
      <b/>
      <sz val="11"/>
      <color theme="5" tint="-0.499984740745262"/>
      <name val="Calibri"/>
      <family val="2"/>
      <scheme val="major"/>
    </font>
    <font>
      <b/>
      <sz val="11"/>
      <color theme="4"/>
      <name val="Calibri"/>
      <family val="2"/>
      <scheme val="major"/>
    </font>
    <font>
      <b/>
      <sz val="11"/>
      <color theme="6"/>
      <name val="Calibri"/>
      <family val="2"/>
      <scheme val="major"/>
    </font>
    <font>
      <b/>
      <sz val="11"/>
      <color theme="7"/>
      <name val="Calibri"/>
      <family val="2"/>
      <scheme val="major"/>
    </font>
    <font>
      <u/>
      <sz val="10"/>
      <color theme="10"/>
      <name val="Calibri"/>
      <family val="2"/>
      <scheme val="minor"/>
    </font>
    <font>
      <sz val="10"/>
      <color theme="6"/>
      <name val="Calibri"/>
      <family val="2"/>
      <scheme val="major"/>
    </font>
    <font>
      <b/>
      <sz val="11"/>
      <color theme="0"/>
      <name val="Calibri"/>
      <family val="2"/>
      <scheme val="minor"/>
    </font>
    <font>
      <sz val="10"/>
      <color rgb="FF833C0C"/>
      <name val="Calibri"/>
      <family val="2"/>
    </font>
    <font>
      <sz val="11"/>
      <color rgb="FF000000"/>
      <name val="Calibri"/>
      <family val="2"/>
    </font>
    <font>
      <b/>
      <sz val="9"/>
      <color rgb="FF1E3742"/>
      <name val="Calibri"/>
      <family val="2"/>
    </font>
    <font>
      <b/>
      <sz val="9"/>
      <color rgb="FF74540A"/>
      <name val="Calibri"/>
      <family val="2"/>
    </font>
    <font>
      <sz val="11"/>
      <color rgb="FF4D4D4F"/>
      <name val="Calibri"/>
      <family val="2"/>
    </font>
    <font>
      <sz val="11"/>
      <color rgb="FFFF0000"/>
      <name val="Calibri"/>
      <family val="2"/>
    </font>
    <font>
      <i/>
      <sz val="11"/>
      <color rgb="FF000000"/>
      <name val="Calibri"/>
      <family val="2"/>
    </font>
    <font>
      <i/>
      <sz val="11"/>
      <color rgb="FF4D4D4F"/>
      <name val="Calibri"/>
      <family val="2"/>
    </font>
    <font>
      <sz val="11"/>
      <color theme="8"/>
      <name val="Calibri"/>
      <family val="2"/>
      <scheme val="major"/>
    </font>
    <font>
      <u/>
      <sz val="11"/>
      <name val="Calibri"/>
      <family val="2"/>
      <scheme val="minor"/>
    </font>
    <font>
      <sz val="9"/>
      <color theme="6"/>
      <name val="Calibri"/>
      <family val="2"/>
      <scheme val="major"/>
    </font>
    <font>
      <b/>
      <sz val="11"/>
      <name val="Calibri"/>
      <family val="2"/>
      <scheme val="minor"/>
    </font>
    <font>
      <b/>
      <sz val="11"/>
      <color theme="4"/>
      <name val="Calibri (Body)"/>
    </font>
    <font>
      <b/>
      <sz val="11"/>
      <color rgb="FFFF0000"/>
      <name val="Arial"/>
      <family val="2"/>
    </font>
    <font>
      <sz val="11"/>
      <color theme="5" tint="-0.499984740745262"/>
      <name val="Calibri"/>
      <family val="2"/>
      <scheme val="major"/>
    </font>
    <font>
      <sz val="11"/>
      <color rgb="FFFF0000"/>
      <name val="Arial"/>
      <family val="2"/>
    </font>
    <font>
      <b/>
      <sz val="11"/>
      <color rgb="FF8A1F03"/>
      <name val="Calibri"/>
      <family val="2"/>
    </font>
    <font>
      <b/>
      <sz val="11"/>
      <color rgb="FF00386D"/>
      <name val="Calibri"/>
      <family val="2"/>
    </font>
    <font>
      <i/>
      <sz val="11"/>
      <name val="Calibri"/>
      <family val="2"/>
    </font>
    <font>
      <b/>
      <sz val="11"/>
      <color rgb="FFFFFFFF"/>
      <name val="Calibri"/>
      <family val="2"/>
    </font>
    <font>
      <sz val="11"/>
      <name val="Calibri"/>
      <family val="2"/>
    </font>
    <font>
      <b/>
      <sz val="11"/>
      <name val="Calibri"/>
      <family val="2"/>
    </font>
    <font>
      <sz val="11"/>
      <color rgb="FF000000"/>
      <name val="RT_Vickerman Light"/>
    </font>
    <font>
      <sz val="11"/>
      <color rgb="FF000000"/>
      <name val="RT_Vickerman Light"/>
      <family val="2"/>
    </font>
    <font>
      <b/>
      <sz val="11"/>
      <color rgb="FF74540A"/>
      <name val="Calibri"/>
      <family val="2"/>
    </font>
    <font>
      <sz val="11"/>
      <color rgb="FF8A1F03"/>
      <name val="Calibri"/>
      <family val="2"/>
    </font>
    <font>
      <sz val="11"/>
      <color rgb="FF8A1F03"/>
      <name val="Arial"/>
      <family val="2"/>
    </font>
    <font>
      <b/>
      <sz val="11"/>
      <color rgb="FF4D4D4F"/>
      <name val="Calibri"/>
      <family val="2"/>
    </font>
    <font>
      <b/>
      <sz val="11"/>
      <color rgb="FF000000"/>
      <name val="Calibri"/>
      <family val="2"/>
    </font>
    <font>
      <b/>
      <sz val="11"/>
      <color rgb="FF4D4D4F"/>
      <name val="Calibri"/>
      <family val="2"/>
      <scheme val="minor"/>
    </font>
    <font>
      <sz val="11"/>
      <color rgb="FF4D4D4F"/>
      <name val="Calibri"/>
      <family val="2"/>
      <scheme val="minor"/>
    </font>
    <font>
      <sz val="11"/>
      <color rgb="FF4D4D4F"/>
      <name val="Arial"/>
      <family val="2"/>
    </font>
    <font>
      <b/>
      <sz val="11"/>
      <color rgb="FF1E3742"/>
      <name val="Calibri"/>
      <family val="2"/>
    </font>
    <font>
      <b/>
      <sz val="11"/>
      <color theme="4"/>
      <name val="Calibri"/>
      <family val="2"/>
      <scheme val="minor"/>
    </font>
    <font>
      <b/>
      <i/>
      <sz val="11"/>
      <name val="Calibri"/>
      <family val="2"/>
      <scheme val="minor"/>
    </font>
    <font>
      <sz val="11"/>
      <color theme="8"/>
      <name val="Arial"/>
      <family val="2"/>
    </font>
    <font>
      <sz val="11"/>
      <color theme="4"/>
      <name val="Calibri"/>
      <family val="2"/>
      <scheme val="major"/>
    </font>
    <font>
      <b/>
      <sz val="11"/>
      <color theme="4"/>
      <name val="Aptos Narrow"/>
      <family val="2"/>
    </font>
    <font>
      <sz val="11"/>
      <color theme="8"/>
      <name val="Aptos Narrow"/>
      <family val="2"/>
    </font>
    <font>
      <b/>
      <sz val="11"/>
      <color theme="8"/>
      <name val="Aptos Narrow"/>
      <family val="2"/>
    </font>
    <font>
      <i/>
      <sz val="11"/>
      <color theme="4"/>
      <name val="Calibri"/>
      <family val="2"/>
      <scheme val="minor"/>
    </font>
    <font>
      <sz val="11"/>
      <color theme="4"/>
      <name val="Arial"/>
      <family val="2"/>
    </font>
    <font>
      <sz val="11"/>
      <color theme="1"/>
      <name val="Segoe UI"/>
      <family val="2"/>
    </font>
    <font>
      <b/>
      <sz val="11"/>
      <color theme="0"/>
      <name val="Aptos Narrow"/>
      <family val="2"/>
    </font>
    <font>
      <b/>
      <sz val="11"/>
      <color theme="8"/>
      <name val="Calibri (Body)"/>
    </font>
    <font>
      <vertAlign val="superscript"/>
      <sz val="11"/>
      <color theme="8"/>
      <name val="Calibri (Body)"/>
    </font>
    <font>
      <b/>
      <sz val="11"/>
      <color theme="6"/>
      <name val="Calibri"/>
      <family val="2"/>
      <scheme val="minor"/>
    </font>
    <font>
      <b/>
      <sz val="11"/>
      <color rgb="FFFFFFFF"/>
      <name val="Calibri Light"/>
      <family val="2"/>
    </font>
    <font>
      <sz val="11"/>
      <color rgb="FFFFFFFF"/>
      <name val="Calibri Light"/>
      <family val="2"/>
    </font>
    <font>
      <sz val="9"/>
      <color theme="8"/>
      <name val="Calibri"/>
      <family val="2"/>
      <scheme val="minor"/>
    </font>
    <font>
      <i/>
      <sz val="11"/>
      <color theme="1"/>
      <name val="Calibri"/>
      <family val="2"/>
      <scheme val="minor"/>
    </font>
    <font>
      <b/>
      <sz val="12"/>
      <color rgb="FF000000"/>
      <name val="Aptos"/>
      <family val="2"/>
    </font>
    <font>
      <sz val="7"/>
      <color rgb="FF4D4D4F"/>
      <name val="Calibri"/>
      <family val="2"/>
    </font>
    <font>
      <u/>
      <sz val="11"/>
      <color theme="1"/>
      <name val="Calibri"/>
      <family val="2"/>
      <scheme val="minor"/>
    </font>
    <font>
      <i/>
      <sz val="8"/>
      <name val="Calibri"/>
      <family val="2"/>
    </font>
    <font>
      <i/>
      <sz val="8"/>
      <color rgb="FF000000"/>
      <name val="Calibri"/>
      <family val="2"/>
    </font>
    <font>
      <i/>
      <sz val="8"/>
      <name val="Arial"/>
      <family val="2"/>
    </font>
    <font>
      <b/>
      <sz val="11"/>
      <color rgb="FF8A1F03"/>
      <name val="Calibri (Body)"/>
    </font>
    <font>
      <sz val="11"/>
      <color theme="1"/>
      <name val="Calibri (Body)"/>
    </font>
    <font>
      <b/>
      <sz val="11"/>
      <color theme="0"/>
      <name val="Calibri (Body)"/>
    </font>
    <font>
      <b/>
      <sz val="11"/>
      <name val="Calibri (Body)"/>
    </font>
    <font>
      <sz val="10"/>
      <name val="Calibri (Body)"/>
    </font>
    <font>
      <sz val="10"/>
      <color theme="1"/>
      <name val="Calibri (Body)"/>
    </font>
    <font>
      <sz val="11"/>
      <name val="Calibri (Body)"/>
    </font>
    <font>
      <b/>
      <sz val="10"/>
      <name val="Calibri (Body)"/>
    </font>
    <font>
      <sz val="10"/>
      <color rgb="FFFF0000"/>
      <name val="Calibri (Body)"/>
    </font>
    <font>
      <b/>
      <sz val="10"/>
      <color rgb="FFFFFFFF"/>
      <name val="Calibri"/>
      <family val="2"/>
      <scheme val="major"/>
    </font>
    <font>
      <b/>
      <sz val="10"/>
      <color rgb="FFFFFFFF"/>
      <name val="Calibri"/>
      <family val="2"/>
      <scheme val="minor"/>
    </font>
  </fonts>
  <fills count="20">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rgb="FFFFFFFF"/>
        <bgColor rgb="FF000000"/>
      </patternFill>
    </fill>
    <fill>
      <patternFill patternType="solid">
        <fgColor theme="0" tint="-4.9989318521683403E-2"/>
        <bgColor indexed="64"/>
      </patternFill>
    </fill>
    <fill>
      <patternFill patternType="solid">
        <fgColor rgb="FFFFFFFF"/>
        <bgColor indexed="64"/>
      </patternFill>
    </fill>
    <fill>
      <patternFill patternType="solid">
        <fgColor theme="0"/>
        <bgColor rgb="FF000000"/>
      </patternFill>
    </fill>
    <fill>
      <patternFill patternType="solid">
        <fgColor theme="5"/>
        <bgColor indexed="64"/>
      </patternFill>
    </fill>
    <fill>
      <patternFill patternType="solid">
        <fgColor theme="5"/>
        <bgColor rgb="FF000000"/>
      </patternFill>
    </fill>
    <fill>
      <patternFill patternType="solid">
        <fgColor rgb="FF00B050"/>
        <bgColor indexed="64"/>
      </patternFill>
    </fill>
    <fill>
      <patternFill patternType="solid">
        <fgColor theme="4" tint="0.39997558519241921"/>
        <bgColor indexed="64"/>
      </patternFill>
    </fill>
    <fill>
      <patternFill patternType="solid">
        <fgColor rgb="FFFFC000"/>
        <bgColor indexed="64"/>
      </patternFill>
    </fill>
    <fill>
      <patternFill patternType="solid">
        <fgColor rgb="FFFFFF66"/>
        <bgColor indexed="64"/>
      </patternFill>
    </fill>
    <fill>
      <patternFill patternType="solid">
        <fgColor theme="9" tint="0.39997558519241921"/>
        <bgColor indexed="64"/>
      </patternFill>
    </fill>
    <fill>
      <patternFill patternType="solid">
        <fgColor rgb="FFE7A614"/>
        <bgColor rgb="FF000000"/>
      </patternFill>
    </fill>
    <fill>
      <patternFill patternType="solid">
        <fgColor rgb="FFF2F2F2"/>
        <bgColor rgb="FF000000"/>
      </patternFill>
    </fill>
    <fill>
      <patternFill patternType="solid">
        <fgColor theme="9" tint="0.79998168889431442"/>
        <bgColor indexed="64"/>
      </patternFill>
    </fill>
    <fill>
      <patternFill patternType="solid">
        <fgColor rgb="FFF2F2F2"/>
        <bgColor indexed="64"/>
      </patternFill>
    </fill>
    <fill>
      <patternFill patternType="solid">
        <fgColor rgb="FFE7A614"/>
        <bgColor indexed="64"/>
      </patternFill>
    </fill>
  </fills>
  <borders count="39">
    <border>
      <left/>
      <right/>
      <top/>
      <bottom/>
      <diagonal/>
    </border>
    <border>
      <left/>
      <right/>
      <top/>
      <bottom style="thin">
        <color indexed="64"/>
      </bottom>
      <diagonal/>
    </border>
    <border>
      <left/>
      <right/>
      <top/>
      <bottom style="hair">
        <color auto="1"/>
      </bottom>
      <diagonal/>
    </border>
    <border>
      <left/>
      <right/>
      <top style="hair">
        <color auto="1"/>
      </top>
      <bottom style="medium">
        <color auto="1"/>
      </bottom>
      <diagonal/>
    </border>
    <border>
      <left/>
      <right/>
      <top style="hair">
        <color auto="1"/>
      </top>
      <bottom style="hair">
        <color auto="1"/>
      </bottom>
      <diagonal/>
    </border>
    <border>
      <left/>
      <right/>
      <top/>
      <bottom style="medium">
        <color indexed="64"/>
      </bottom>
      <diagonal/>
    </border>
    <border>
      <left/>
      <right/>
      <top style="medium">
        <color auto="1"/>
      </top>
      <bottom/>
      <diagonal/>
    </border>
    <border>
      <left style="medium">
        <color rgb="FFFF0000"/>
      </left>
      <right/>
      <top/>
      <bottom/>
      <diagonal/>
    </border>
    <border>
      <left/>
      <right/>
      <top style="hair">
        <color auto="1"/>
      </top>
      <bottom/>
      <diagonal/>
    </border>
    <border>
      <left/>
      <right/>
      <top style="hair">
        <color auto="1"/>
      </top>
      <bottom style="medium">
        <color theme="1"/>
      </bottom>
      <diagonal/>
    </border>
    <border>
      <left/>
      <right/>
      <top style="thin">
        <color theme="9" tint="0.59996337778862885"/>
      </top>
      <bottom style="thin">
        <color theme="9" tint="0.59996337778862885"/>
      </bottom>
      <diagonal/>
    </border>
    <border>
      <left/>
      <right/>
      <top/>
      <bottom style="medium">
        <color theme="1"/>
      </bottom>
      <diagonal/>
    </border>
    <border>
      <left/>
      <right/>
      <top style="hair">
        <color theme="1"/>
      </top>
      <bottom style="hair">
        <color theme="1"/>
      </bottom>
      <diagonal/>
    </border>
    <border>
      <left/>
      <right/>
      <top/>
      <bottom style="hair">
        <color theme="1"/>
      </bottom>
      <diagonal/>
    </border>
    <border>
      <left/>
      <right/>
      <top style="hair">
        <color theme="1"/>
      </top>
      <bottom style="medium">
        <color theme="1"/>
      </bottom>
      <diagonal/>
    </border>
    <border>
      <left/>
      <right/>
      <top style="medium">
        <color theme="1"/>
      </top>
      <bottom/>
      <diagonal/>
    </border>
    <border>
      <left/>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style="hair">
        <color indexed="64"/>
      </right>
      <top style="hair">
        <color auto="1"/>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rgb="FFFFFFFF"/>
      </left>
      <right/>
      <top/>
      <bottom/>
      <diagonal/>
    </border>
    <border>
      <left style="thin">
        <color rgb="FFFFFFFF"/>
      </left>
      <right style="thin">
        <color rgb="FFFFFFFF"/>
      </right>
      <top/>
      <bottom/>
      <diagonal/>
    </border>
    <border>
      <left/>
      <right/>
      <top style="hair">
        <color indexed="64"/>
      </top>
      <bottom style="medium">
        <color rgb="FF000000"/>
      </bottom>
      <diagonal/>
    </border>
    <border>
      <left style="hair">
        <color rgb="FFFFFFFF"/>
      </left>
      <right/>
      <top/>
      <bottom style="thin">
        <color rgb="FFFFFFFF"/>
      </bottom>
      <diagonal/>
    </border>
    <border>
      <left style="hair">
        <color rgb="FFFFFFFF"/>
      </left>
      <right style="thin">
        <color theme="0"/>
      </right>
      <top/>
      <bottom/>
      <diagonal/>
    </border>
    <border>
      <left/>
      <right style="thin">
        <color theme="0"/>
      </right>
      <top/>
      <bottom/>
      <diagonal/>
    </border>
    <border>
      <left/>
      <right style="hair">
        <color indexed="64"/>
      </right>
      <top/>
      <bottom style="hair">
        <color indexed="64"/>
      </bottom>
      <diagonal/>
    </border>
  </borders>
  <cellStyleXfs count="164">
    <xf numFmtId="0" fontId="0" fillId="0" borderId="0"/>
    <xf numFmtId="166" fontId="1" fillId="0" borderId="0" applyFont="0" applyFill="0" applyBorder="0" applyAlignment="0" applyProtection="0"/>
    <xf numFmtId="9" fontId="1" fillId="0" borderId="0" applyFont="0" applyFill="0" applyBorder="0" applyAlignment="0" applyProtection="0"/>
    <xf numFmtId="0" fontId="1" fillId="0" borderId="0"/>
    <xf numFmtId="0" fontId="29" fillId="0" borderId="0"/>
    <xf numFmtId="0" fontId="3" fillId="0" borderId="0" applyProtection="0"/>
    <xf numFmtId="0" fontId="4" fillId="0" borderId="1"/>
    <xf numFmtId="0" fontId="4" fillId="0" borderId="1">
      <alignment horizontal="right"/>
    </xf>
    <xf numFmtId="0" fontId="5" fillId="0" borderId="0"/>
    <xf numFmtId="0" fontId="7" fillId="0" borderId="0" applyNumberFormat="0" applyFill="0" applyBorder="0" applyAlignment="0" applyProtection="0"/>
    <xf numFmtId="167" fontId="8" fillId="3" borderId="0">
      <alignment horizontal="right"/>
    </xf>
    <xf numFmtId="0" fontId="4" fillId="0" borderId="0"/>
    <xf numFmtId="166" fontId="1" fillId="0" borderId="0" applyFont="0" applyFill="0" applyBorder="0" applyAlignment="0" applyProtection="0"/>
    <xf numFmtId="9" fontId="1" fillId="0" borderId="0" applyFont="0" applyFill="0" applyBorder="0" applyAlignment="0" applyProtection="0"/>
    <xf numFmtId="0" fontId="13" fillId="0" borderId="0" applyNumberFormat="0" applyFill="0" applyBorder="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0" fontId="1" fillId="0" borderId="0"/>
    <xf numFmtId="0" fontId="21" fillId="0" borderId="10" applyProtection="0">
      <alignment vertical="center"/>
    </xf>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5" fillId="0" borderId="0"/>
    <xf numFmtId="0" fontId="46" fillId="0" borderId="0"/>
    <xf numFmtId="43" fontId="1" fillId="0" borderId="0" applyFont="0" applyFill="0" applyBorder="0" applyAlignment="0" applyProtection="0"/>
    <xf numFmtId="44" fontId="1" fillId="0" borderId="0" applyFont="0" applyFill="0" applyBorder="0" applyAlignment="0" applyProtection="0"/>
    <xf numFmtId="0" fontId="7" fillId="0" borderId="0" applyNumberFormat="0" applyFill="0" applyBorder="0" applyAlignment="0" applyProtection="0"/>
    <xf numFmtId="0" fontId="3" fillId="0" borderId="0"/>
    <xf numFmtId="9" fontId="1" fillId="0" borderId="0" applyFont="0" applyFill="0" applyBorder="0" applyAlignment="0" applyProtection="0"/>
    <xf numFmtId="0" fontId="3" fillId="0" borderId="0" applyFont="0" applyFill="0" applyBorder="0" applyAlignment="0" applyProtection="0"/>
    <xf numFmtId="0"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0" fillId="0" borderId="0"/>
    <xf numFmtId="165" fontId="50" fillId="0" borderId="0" applyFont="0" applyFill="0" applyBorder="0" applyAlignment="0" applyProtection="0"/>
    <xf numFmtId="166" fontId="50" fillId="0" borderId="0" applyFont="0" applyFill="0" applyBorder="0" applyAlignment="0" applyProtection="0"/>
    <xf numFmtId="9" fontId="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50"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50"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cellStyleXfs>
  <cellXfs count="979">
    <xf numFmtId="0" fontId="0" fillId="0" borderId="0" xfId="0"/>
    <xf numFmtId="0" fontId="1" fillId="2" borderId="0" xfId="3" applyFill="1"/>
    <xf numFmtId="0" fontId="2" fillId="2" borderId="0" xfId="3" applyFont="1" applyFill="1" applyAlignment="1">
      <alignment vertical="center"/>
    </xf>
    <xf numFmtId="0" fontId="3" fillId="2" borderId="0" xfId="3" applyFont="1" applyFill="1" applyAlignment="1">
      <alignment wrapText="1"/>
    </xf>
    <xf numFmtId="0" fontId="1" fillId="2" borderId="0" xfId="3" applyFill="1" applyAlignment="1">
      <alignment horizontal="left" vertical="center" indent="3"/>
    </xf>
    <xf numFmtId="0" fontId="1" fillId="2" borderId="0" xfId="3" applyFill="1" applyAlignment="1">
      <alignment vertical="center"/>
    </xf>
    <xf numFmtId="0" fontId="3" fillId="2" borderId="0" xfId="5" applyFill="1"/>
    <xf numFmtId="0" fontId="0" fillId="2" borderId="0" xfId="0" applyFill="1"/>
    <xf numFmtId="0" fontId="3" fillId="2" borderId="0" xfId="5" applyFill="1" applyAlignment="1">
      <alignment horizontal="right"/>
    </xf>
    <xf numFmtId="0" fontId="3" fillId="2" borderId="7" xfId="5" applyFill="1" applyBorder="1"/>
    <xf numFmtId="0" fontId="16" fillId="2" borderId="0" xfId="4" applyFont="1" applyFill="1" applyAlignment="1">
      <alignment horizontal="right" vertical="center"/>
    </xf>
    <xf numFmtId="0" fontId="14" fillId="2" borderId="0" xfId="5" applyFont="1" applyFill="1"/>
    <xf numFmtId="0" fontId="0" fillId="6" borderId="0" xfId="0" applyFill="1"/>
    <xf numFmtId="0" fontId="16" fillId="2" borderId="0" xfId="4" applyFont="1" applyFill="1" applyAlignment="1">
      <alignment horizontal="right" vertical="center" indent="1"/>
    </xf>
    <xf numFmtId="0" fontId="17" fillId="2" borderId="0" xfId="0" applyFont="1" applyFill="1"/>
    <xf numFmtId="0" fontId="3" fillId="7" borderId="0" xfId="0" applyFont="1" applyFill="1" applyAlignment="1">
      <alignment wrapText="1"/>
    </xf>
    <xf numFmtId="0" fontId="22" fillId="2" borderId="0" xfId="0" applyFont="1" applyFill="1"/>
    <xf numFmtId="3" fontId="0" fillId="2" borderId="0" xfId="0" applyNumberFormat="1" applyFill="1"/>
    <xf numFmtId="0" fontId="6" fillId="2" borderId="0" xfId="8" applyFont="1" applyFill="1" applyAlignment="1">
      <alignment vertical="center" wrapText="1"/>
    </xf>
    <xf numFmtId="0" fontId="19" fillId="2" borderId="0" xfId="0" applyFont="1" applyFill="1" applyAlignment="1">
      <alignment horizontal="left" vertical="top" wrapText="1"/>
    </xf>
    <xf numFmtId="0" fontId="24" fillId="2" borderId="0" xfId="0" applyFont="1" applyFill="1"/>
    <xf numFmtId="0" fontId="1" fillId="2" borderId="0" xfId="19" applyFill="1"/>
    <xf numFmtId="0" fontId="1" fillId="2" borderId="0" xfId="19" applyFill="1" applyAlignment="1">
      <alignment wrapText="1"/>
    </xf>
    <xf numFmtId="0" fontId="0" fillId="2" borderId="0" xfId="19" applyFont="1" applyFill="1"/>
    <xf numFmtId="9" fontId="0" fillId="2" borderId="0" xfId="2" applyFont="1" applyFill="1"/>
    <xf numFmtId="43" fontId="0" fillId="2" borderId="0" xfId="0" applyNumberFormat="1" applyFill="1"/>
    <xf numFmtId="166" fontId="0" fillId="2" borderId="0" xfId="1" applyFont="1" applyFill="1"/>
    <xf numFmtId="3" fontId="17" fillId="2" borderId="0" xfId="0" applyNumberFormat="1" applyFont="1" applyFill="1"/>
    <xf numFmtId="0" fontId="30" fillId="2" borderId="0" xfId="0" applyFont="1" applyFill="1"/>
    <xf numFmtId="0" fontId="32" fillId="2" borderId="0" xfId="4" applyFont="1" applyFill="1" applyAlignment="1">
      <alignment horizontal="right" vertical="center"/>
    </xf>
    <xf numFmtId="0" fontId="30" fillId="5" borderId="13" xfId="0" applyFont="1" applyFill="1" applyBorder="1" applyAlignment="1">
      <alignment horizontal="left" vertical="top"/>
    </xf>
    <xf numFmtId="0" fontId="36" fillId="2" borderId="0" xfId="0" applyFont="1" applyFill="1"/>
    <xf numFmtId="0" fontId="37" fillId="2" borderId="0" xfId="4" applyFont="1" applyFill="1" applyAlignment="1">
      <alignment horizontal="right" vertical="center"/>
    </xf>
    <xf numFmtId="0" fontId="38" fillId="2" borderId="0" xfId="0" applyFont="1" applyFill="1"/>
    <xf numFmtId="0" fontId="33" fillId="2" borderId="0" xfId="8" applyFont="1" applyFill="1" applyAlignment="1">
      <alignment vertical="center" wrapText="1"/>
    </xf>
    <xf numFmtId="0" fontId="39" fillId="2" borderId="0" xfId="0" applyFont="1" applyFill="1"/>
    <xf numFmtId="0" fontId="39" fillId="6" borderId="0" xfId="0" applyFont="1" applyFill="1"/>
    <xf numFmtId="3" fontId="39" fillId="2" borderId="0" xfId="0" applyNumberFormat="1" applyFont="1" applyFill="1"/>
    <xf numFmtId="172" fontId="39" fillId="2" borderId="0" xfId="0" applyNumberFormat="1" applyFont="1" applyFill="1"/>
    <xf numFmtId="3" fontId="20" fillId="2" borderId="0" xfId="0" applyNumberFormat="1" applyFont="1" applyFill="1"/>
    <xf numFmtId="0" fontId="20" fillId="2" borderId="0" xfId="0" applyFont="1" applyFill="1"/>
    <xf numFmtId="4" fontId="0" fillId="2" borderId="0" xfId="0" applyNumberFormat="1" applyFill="1"/>
    <xf numFmtId="4" fontId="43" fillId="0" borderId="0" xfId="0" applyNumberFormat="1" applyFont="1"/>
    <xf numFmtId="0" fontId="0" fillId="0" borderId="0" xfId="0" applyAlignment="1">
      <alignment vertical="center"/>
    </xf>
    <xf numFmtId="3" fontId="0" fillId="0" borderId="0" xfId="0" applyNumberFormat="1" applyAlignment="1">
      <alignment horizontal="left" vertical="center" indent="1"/>
    </xf>
    <xf numFmtId="6" fontId="0" fillId="0" borderId="0" xfId="0" applyNumberFormat="1" applyAlignment="1">
      <alignment horizontal="left" vertical="center" indent="1"/>
    </xf>
    <xf numFmtId="0" fontId="50" fillId="0" borderId="0" xfId="60"/>
    <xf numFmtId="0" fontId="50" fillId="2" borderId="0" xfId="60" applyFill="1"/>
    <xf numFmtId="0" fontId="39" fillId="2" borderId="0" xfId="60" applyFont="1" applyFill="1"/>
    <xf numFmtId="0" fontId="51" fillId="2" borderId="0" xfId="11" applyFont="1" applyFill="1" applyAlignment="1">
      <alignment horizontal="left" vertical="center"/>
    </xf>
    <xf numFmtId="0" fontId="1" fillId="2" borderId="0" xfId="60" applyFont="1" applyFill="1"/>
    <xf numFmtId="0" fontId="1" fillId="2" borderId="0" xfId="35" applyFill="1"/>
    <xf numFmtId="0" fontId="39" fillId="2" borderId="5" xfId="6" applyFont="1" applyFill="1" applyBorder="1" applyAlignment="1">
      <alignment horizontal="left" vertical="center" wrapText="1" indent="2"/>
    </xf>
    <xf numFmtId="0" fontId="39" fillId="2" borderId="0" xfId="6" applyFont="1" applyFill="1" applyBorder="1" applyAlignment="1">
      <alignment horizontal="left" vertical="center" wrapText="1" indent="2"/>
    </xf>
    <xf numFmtId="0" fontId="39" fillId="2" borderId="0" xfId="6" applyFont="1" applyFill="1" applyBorder="1" applyAlignment="1">
      <alignment horizontal="left" vertical="center" wrapText="1"/>
    </xf>
    <xf numFmtId="0" fontId="39" fillId="2" borderId="8" xfId="6" applyFont="1" applyFill="1" applyBorder="1" applyAlignment="1">
      <alignment horizontal="left" vertical="center" wrapText="1"/>
    </xf>
    <xf numFmtId="0" fontId="39" fillId="2" borderId="2" xfId="6" applyFont="1" applyFill="1" applyBorder="1" applyAlignment="1">
      <alignment horizontal="left" vertical="center" wrapText="1"/>
    </xf>
    <xf numFmtId="0" fontId="39" fillId="2" borderId="4" xfId="6" applyFont="1" applyFill="1" applyBorder="1" applyAlignment="1">
      <alignment horizontal="left" vertical="center" wrapText="1"/>
    </xf>
    <xf numFmtId="0" fontId="52" fillId="8" borderId="0" xfId="7" applyFont="1" applyFill="1" applyBorder="1" applyAlignment="1">
      <alignment horizontal="center" vertical="center"/>
    </xf>
    <xf numFmtId="0" fontId="53" fillId="8" borderId="0" xfId="6" applyFont="1" applyFill="1" applyBorder="1" applyAlignment="1">
      <alignment horizontal="left" vertical="center"/>
    </xf>
    <xf numFmtId="0" fontId="50" fillId="6" borderId="0" xfId="60" applyFill="1"/>
    <xf numFmtId="43" fontId="50" fillId="2" borderId="0" xfId="60" applyNumberFormat="1" applyFill="1"/>
    <xf numFmtId="165" fontId="0" fillId="6" borderId="0" xfId="61" applyFont="1" applyFill="1"/>
    <xf numFmtId="1" fontId="39" fillId="0" borderId="11" xfId="11" applyNumberFormat="1" applyFont="1" applyBorder="1" applyAlignment="1">
      <alignment horizontal="right" vertical="center" wrapText="1"/>
    </xf>
    <xf numFmtId="165" fontId="42" fillId="5" borderId="3" xfId="61" applyFont="1" applyFill="1" applyBorder="1" applyAlignment="1">
      <alignment horizontal="right" vertical="center" wrapText="1"/>
    </xf>
    <xf numFmtId="0" fontId="39" fillId="2" borderId="11" xfId="6" applyFont="1" applyFill="1" applyBorder="1" applyAlignment="1">
      <alignment horizontal="left" vertical="center" wrapText="1"/>
    </xf>
    <xf numFmtId="172" fontId="39" fillId="0" borderId="2" xfId="62" applyNumberFormat="1" applyFont="1" applyFill="1" applyBorder="1" applyAlignment="1">
      <alignment horizontal="right" vertical="center" wrapText="1"/>
    </xf>
    <xf numFmtId="168" fontId="42" fillId="5" borderId="2" xfId="62" applyNumberFormat="1" applyFont="1" applyFill="1" applyBorder="1" applyAlignment="1">
      <alignment horizontal="right" vertical="center" wrapText="1"/>
    </xf>
    <xf numFmtId="0" fontId="52" fillId="8" borderId="0" xfId="6" applyFont="1" applyFill="1" applyBorder="1" applyAlignment="1">
      <alignment horizontal="right" vertical="center"/>
    </xf>
    <xf numFmtId="0" fontId="53" fillId="8" borderId="0" xfId="6" applyFont="1" applyFill="1" applyBorder="1" applyAlignment="1">
      <alignment horizontal="right" vertical="center"/>
    </xf>
    <xf numFmtId="1" fontId="42" fillId="5" borderId="5" xfId="62" applyNumberFormat="1" applyFont="1" applyFill="1" applyBorder="1" applyAlignment="1">
      <alignment horizontal="right" vertical="center" wrapText="1"/>
    </xf>
    <xf numFmtId="0" fontId="39" fillId="2" borderId="5" xfId="8" applyFont="1" applyFill="1" applyBorder="1" applyAlignment="1">
      <alignment vertical="center" wrapText="1"/>
    </xf>
    <xf numFmtId="0" fontId="52" fillId="8" borderId="0" xfId="7" applyFont="1" applyFill="1" applyBorder="1" applyAlignment="1">
      <alignment horizontal="right" vertical="center"/>
    </xf>
    <xf numFmtId="0" fontId="49" fillId="2" borderId="0" xfId="8" applyFont="1" applyFill="1" applyAlignment="1">
      <alignment horizontal="left" vertical="center" wrapText="1"/>
    </xf>
    <xf numFmtId="0" fontId="39" fillId="2" borderId="0" xfId="8" applyFont="1" applyFill="1" applyAlignment="1">
      <alignment horizontal="left" vertical="center" wrapText="1"/>
    </xf>
    <xf numFmtId="172" fontId="39" fillId="2" borderId="0" xfId="8" applyNumberFormat="1" applyFont="1" applyFill="1" applyAlignment="1">
      <alignment horizontal="left" vertical="center" wrapText="1"/>
    </xf>
    <xf numFmtId="43" fontId="39" fillId="2" borderId="0" xfId="8" applyNumberFormat="1" applyFont="1" applyFill="1" applyAlignment="1">
      <alignment horizontal="left" vertical="center" wrapText="1"/>
    </xf>
    <xf numFmtId="3" fontId="39" fillId="2" borderId="0" xfId="8" applyNumberFormat="1" applyFont="1" applyFill="1" applyAlignment="1">
      <alignment horizontal="left" vertical="center" wrapText="1"/>
    </xf>
    <xf numFmtId="172" fontId="49" fillId="2" borderId="0" xfId="62" applyNumberFormat="1" applyFont="1" applyFill="1" applyBorder="1" applyAlignment="1">
      <alignment horizontal="right" vertical="center"/>
    </xf>
    <xf numFmtId="172" fontId="39" fillId="0" borderId="11" xfId="62" applyNumberFormat="1" applyFont="1" applyFill="1" applyBorder="1" applyAlignment="1">
      <alignment horizontal="right" vertical="center" wrapText="1"/>
    </xf>
    <xf numFmtId="168" fontId="42" fillId="5" borderId="3" xfId="62" applyNumberFormat="1" applyFont="1" applyFill="1" applyBorder="1" applyAlignment="1">
      <alignment horizontal="right" vertical="center" wrapText="1"/>
    </xf>
    <xf numFmtId="0" fontId="39" fillId="2" borderId="9" xfId="8" applyFont="1" applyFill="1" applyBorder="1" applyAlignment="1">
      <alignment vertical="center"/>
    </xf>
    <xf numFmtId="168" fontId="42" fillId="5" borderId="0" xfId="62" applyNumberFormat="1" applyFont="1" applyFill="1" applyBorder="1" applyAlignment="1">
      <alignment horizontal="right" vertical="center" wrapText="1"/>
    </xf>
    <xf numFmtId="0" fontId="39" fillId="2" borderId="4" xfId="8" applyFont="1" applyFill="1" applyBorder="1" applyAlignment="1">
      <alignment vertical="center"/>
    </xf>
    <xf numFmtId="172" fontId="50" fillId="2" borderId="0" xfId="60" applyNumberFormat="1" applyFill="1"/>
    <xf numFmtId="9" fontId="0" fillId="2" borderId="0" xfId="63" applyFont="1" applyFill="1"/>
    <xf numFmtId="0" fontId="39" fillId="2" borderId="2" xfId="8" applyFont="1" applyFill="1" applyBorder="1" applyAlignment="1">
      <alignment vertical="center"/>
    </xf>
    <xf numFmtId="0" fontId="51" fillId="2" borderId="0" xfId="8" applyFont="1" applyFill="1" applyAlignment="1">
      <alignment horizontal="left" vertical="top" wrapText="1"/>
    </xf>
    <xf numFmtId="0" fontId="39" fillId="2" borderId="0" xfId="8" applyFont="1" applyFill="1" applyAlignment="1">
      <alignment vertical="center"/>
    </xf>
    <xf numFmtId="172" fontId="0" fillId="2" borderId="0" xfId="63" applyNumberFormat="1" applyFont="1" applyFill="1"/>
    <xf numFmtId="172" fontId="42" fillId="5" borderId="3" xfId="62" applyNumberFormat="1" applyFont="1" applyFill="1" applyBorder="1" applyAlignment="1">
      <alignment vertical="center" wrapText="1"/>
    </xf>
    <xf numFmtId="172" fontId="0" fillId="2" borderId="0" xfId="62" applyNumberFormat="1" applyFont="1" applyFill="1"/>
    <xf numFmtId="0" fontId="51" fillId="2" borderId="0" xfId="8" applyFont="1" applyFill="1" applyAlignment="1">
      <alignment horizontal="right" vertical="center" wrapText="1"/>
    </xf>
    <xf numFmtId="172" fontId="42" fillId="5" borderId="2" xfId="62" applyNumberFormat="1" applyFont="1" applyFill="1" applyBorder="1" applyAlignment="1">
      <alignment vertical="center"/>
    </xf>
    <xf numFmtId="0" fontId="54" fillId="2" borderId="0" xfId="8" applyFont="1" applyFill="1" applyAlignment="1">
      <alignment horizontal="right" vertical="center" wrapText="1"/>
    </xf>
    <xf numFmtId="169" fontId="49" fillId="2" borderId="0" xfId="12" applyNumberFormat="1" applyFont="1" applyFill="1" applyBorder="1" applyAlignment="1">
      <alignment horizontal="right" vertical="center"/>
    </xf>
    <xf numFmtId="167" fontId="49" fillId="2" borderId="0" xfId="10" applyFont="1" applyFill="1" applyAlignment="1">
      <alignment horizontal="right" vertical="center"/>
    </xf>
    <xf numFmtId="0" fontId="49" fillId="2" borderId="0" xfId="8" applyFont="1" applyFill="1" applyAlignment="1">
      <alignment horizontal="right" vertical="center"/>
    </xf>
    <xf numFmtId="10" fontId="49" fillId="2" borderId="0" xfId="63" applyNumberFormat="1" applyFont="1" applyFill="1" applyAlignment="1">
      <alignment vertical="center"/>
    </xf>
    <xf numFmtId="0" fontId="49" fillId="2" borderId="0" xfId="8" applyFont="1" applyFill="1" applyAlignment="1">
      <alignment vertical="center"/>
    </xf>
    <xf numFmtId="168" fontId="49" fillId="2" borderId="0" xfId="62" applyNumberFormat="1" applyFont="1" applyFill="1" applyBorder="1" applyAlignment="1">
      <alignment horizontal="right" vertical="center"/>
    </xf>
    <xf numFmtId="9" fontId="39" fillId="2" borderId="0" xfId="63" applyFont="1" applyFill="1" applyAlignment="1">
      <alignment vertical="center"/>
    </xf>
    <xf numFmtId="166" fontId="50" fillId="0" borderId="0" xfId="60" applyNumberFormat="1"/>
    <xf numFmtId="165" fontId="50" fillId="0" borderId="0" xfId="60" applyNumberFormat="1"/>
    <xf numFmtId="168" fontId="50" fillId="2" borderId="0" xfId="60" applyNumberFormat="1" applyFill="1"/>
    <xf numFmtId="10" fontId="0" fillId="2" borderId="0" xfId="63" applyNumberFormat="1" applyFont="1" applyFill="1"/>
    <xf numFmtId="0" fontId="55" fillId="2" borderId="0" xfId="5" applyFont="1" applyFill="1"/>
    <xf numFmtId="0" fontId="51" fillId="2" borderId="0" xfId="8" applyFont="1" applyFill="1" applyAlignment="1">
      <alignment horizontal="left" vertical="center"/>
    </xf>
    <xf numFmtId="0" fontId="0" fillId="0" borderId="0" xfId="61" applyNumberFormat="1" applyFont="1"/>
    <xf numFmtId="165" fontId="0" fillId="0" borderId="0" xfId="61" applyFont="1"/>
    <xf numFmtId="0" fontId="18" fillId="2" borderId="0" xfId="60" applyFont="1" applyFill="1"/>
    <xf numFmtId="10" fontId="55" fillId="2" borderId="0" xfId="63" applyNumberFormat="1" applyFont="1" applyFill="1"/>
    <xf numFmtId="0" fontId="51" fillId="2" borderId="0" xfId="8" applyFont="1" applyFill="1" applyAlignment="1">
      <alignment horizontal="left" vertical="center" wrapText="1"/>
    </xf>
    <xf numFmtId="168" fontId="39" fillId="0" borderId="9" xfId="62" applyNumberFormat="1" applyFont="1" applyFill="1" applyBorder="1" applyAlignment="1">
      <alignment horizontal="right" vertical="center" wrapText="1"/>
    </xf>
    <xf numFmtId="0" fontId="39" fillId="2" borderId="3" xfId="8" applyFont="1" applyFill="1" applyBorder="1" applyAlignment="1">
      <alignment vertical="center"/>
    </xf>
    <xf numFmtId="168" fontId="39" fillId="0" borderId="0" xfId="62" applyNumberFormat="1" applyFont="1" applyFill="1" applyBorder="1" applyAlignment="1">
      <alignment horizontal="right" vertical="center" wrapText="1"/>
    </xf>
    <xf numFmtId="168" fontId="39" fillId="0" borderId="2" xfId="62" applyNumberFormat="1" applyFont="1" applyFill="1" applyBorder="1" applyAlignment="1">
      <alignment horizontal="right" vertical="center" wrapText="1"/>
    </xf>
    <xf numFmtId="166" fontId="39" fillId="0" borderId="2" xfId="62" applyFont="1" applyFill="1" applyBorder="1" applyAlignment="1">
      <alignment horizontal="right" vertical="center" wrapText="1"/>
    </xf>
    <xf numFmtId="43" fontId="42" fillId="5" borderId="2" xfId="62" applyNumberFormat="1" applyFont="1" applyFill="1" applyBorder="1" applyAlignment="1">
      <alignment horizontal="right" vertical="center" wrapText="1"/>
    </xf>
    <xf numFmtId="0" fontId="56" fillId="2" borderId="0" xfId="5" applyFont="1" applyFill="1" applyAlignment="1">
      <alignment horizontal="right" vertical="center"/>
    </xf>
    <xf numFmtId="0" fontId="57" fillId="2" borderId="0" xfId="4" applyFont="1" applyFill="1" applyAlignment="1">
      <alignment horizontal="right" vertical="center"/>
    </xf>
    <xf numFmtId="0" fontId="58" fillId="2" borderId="0" xfId="4" applyFont="1" applyFill="1" applyAlignment="1">
      <alignment vertical="center"/>
    </xf>
    <xf numFmtId="0" fontId="59" fillId="2" borderId="0" xfId="4" applyFont="1" applyFill="1" applyAlignment="1">
      <alignment vertical="center"/>
    </xf>
    <xf numFmtId="0" fontId="58" fillId="2" borderId="0" xfId="4" applyFont="1" applyFill="1" applyAlignment="1">
      <alignment horizontal="right" vertical="center" indent="1"/>
    </xf>
    <xf numFmtId="0" fontId="60" fillId="2" borderId="0" xfId="4" applyFont="1" applyFill="1" applyAlignment="1">
      <alignment horizontal="right" vertical="center"/>
    </xf>
    <xf numFmtId="0" fontId="61" fillId="2" borderId="0" xfId="4" applyFont="1" applyFill="1" applyAlignment="1">
      <alignment horizontal="right" vertical="center"/>
    </xf>
    <xf numFmtId="0" fontId="35" fillId="2" borderId="0" xfId="60" applyFont="1" applyFill="1"/>
    <xf numFmtId="0" fontId="39" fillId="2" borderId="0" xfId="8" applyFont="1" applyFill="1" applyAlignment="1">
      <alignment horizontal="left" vertical="center"/>
    </xf>
    <xf numFmtId="0" fontId="1" fillId="0" borderId="0" xfId="3"/>
    <xf numFmtId="0" fontId="9" fillId="0" borderId="0" xfId="3" applyFont="1" applyAlignment="1">
      <alignment wrapText="1"/>
    </xf>
    <xf numFmtId="0" fontId="10" fillId="0" borderId="0" xfId="3" applyFont="1" applyAlignment="1">
      <alignment horizontal="left" wrapText="1"/>
    </xf>
    <xf numFmtId="0" fontId="10" fillId="0" borderId="0" xfId="3" applyFont="1" applyAlignment="1">
      <alignment wrapText="1"/>
    </xf>
    <xf numFmtId="0" fontId="11" fillId="0" borderId="0" xfId="3" applyFont="1" applyAlignment="1">
      <alignment horizontal="left" vertical="center" wrapText="1"/>
    </xf>
    <xf numFmtId="0" fontId="10" fillId="0" borderId="0" xfId="3" applyFont="1" applyAlignment="1">
      <alignment horizontal="left" vertical="center" wrapText="1"/>
    </xf>
    <xf numFmtId="0" fontId="10" fillId="0" borderId="0" xfId="3" applyFont="1" applyAlignment="1">
      <alignment horizontal="left" vertical="center" wrapText="1" indent="3"/>
    </xf>
    <xf numFmtId="0" fontId="9" fillId="0" borderId="0" xfId="3" applyFont="1" applyAlignment="1">
      <alignment vertical="center" wrapText="1"/>
    </xf>
    <xf numFmtId="49" fontId="1" fillId="2" borderId="0" xfId="19" applyNumberFormat="1" applyFill="1"/>
    <xf numFmtId="0" fontId="0" fillId="6" borderId="0" xfId="0" applyFill="1" applyAlignment="1">
      <alignment horizontal="left"/>
    </xf>
    <xf numFmtId="49" fontId="0" fillId="6" borderId="0" xfId="0" applyNumberFormat="1" applyFill="1" applyAlignment="1">
      <alignment horizontal="center"/>
    </xf>
    <xf numFmtId="0" fontId="0" fillId="6" borderId="0" xfId="0" applyFill="1" applyAlignment="1">
      <alignment horizontal="center"/>
    </xf>
    <xf numFmtId="0" fontId="39" fillId="2" borderId="0" xfId="8" applyFont="1" applyFill="1" applyAlignment="1">
      <alignment horizontal="left" vertical="top" wrapText="1"/>
    </xf>
    <xf numFmtId="0" fontId="39" fillId="2" borderId="0" xfId="11" applyFont="1" applyFill="1" applyAlignment="1">
      <alignment horizontal="left" vertical="center" wrapText="1"/>
    </xf>
    <xf numFmtId="0" fontId="50" fillId="2" borderId="0" xfId="60" applyFill="1" applyAlignment="1">
      <alignment horizontal="left"/>
    </xf>
    <xf numFmtId="0" fontId="39" fillId="0" borderId="0" xfId="8" applyFont="1" applyAlignment="1">
      <alignment vertical="center"/>
    </xf>
    <xf numFmtId="0" fontId="39" fillId="0" borderId="0" xfId="8" applyFont="1" applyAlignment="1">
      <alignment horizontal="right" vertical="center"/>
    </xf>
    <xf numFmtId="169" fontId="39" fillId="0" borderId="0" xfId="12" applyNumberFormat="1" applyFont="1" applyFill="1" applyBorder="1" applyAlignment="1">
      <alignment horizontal="right" vertical="center"/>
    </xf>
    <xf numFmtId="0" fontId="39" fillId="0" borderId="0" xfId="8" applyFont="1" applyAlignment="1">
      <alignment horizontal="left" vertical="top" wrapText="1"/>
    </xf>
    <xf numFmtId="0" fontId="39" fillId="2" borderId="8" xfId="8" applyFont="1" applyFill="1" applyBorder="1" applyAlignment="1">
      <alignment vertical="center"/>
    </xf>
    <xf numFmtId="3" fontId="1" fillId="2" borderId="0" xfId="60" applyNumberFormat="1" applyFont="1" applyFill="1"/>
    <xf numFmtId="172" fontId="1" fillId="2" borderId="0" xfId="1" applyNumberFormat="1" applyFill="1"/>
    <xf numFmtId="0" fontId="65" fillId="4" borderId="0" xfId="0" applyFont="1" applyFill="1" applyAlignment="1">
      <alignment horizontal="left" vertical="center" wrapText="1"/>
    </xf>
    <xf numFmtId="0" fontId="66" fillId="4" borderId="0" xfId="0" applyFont="1" applyFill="1"/>
    <xf numFmtId="0" fontId="67" fillId="4" borderId="0" xfId="0" applyFont="1" applyFill="1" applyAlignment="1">
      <alignment vertical="center"/>
    </xf>
    <xf numFmtId="0" fontId="50" fillId="0" borderId="0" xfId="0" applyFont="1"/>
    <xf numFmtId="0" fontId="68" fillId="4" borderId="0" xfId="0" applyFont="1" applyFill="1" applyAlignment="1">
      <alignment horizontal="right" vertical="center" indent="1"/>
    </xf>
    <xf numFmtId="0" fontId="67" fillId="4" borderId="0" xfId="0" applyFont="1" applyFill="1" applyAlignment="1">
      <alignment horizontal="right" vertical="center"/>
    </xf>
    <xf numFmtId="0" fontId="69" fillId="4" borderId="0" xfId="0" applyFont="1" applyFill="1"/>
    <xf numFmtId="0" fontId="66" fillId="0" borderId="0" xfId="0" applyFont="1"/>
    <xf numFmtId="0" fontId="70" fillId="4" borderId="0" xfId="0" applyFont="1" applyFill="1"/>
    <xf numFmtId="0" fontId="71" fillId="4" borderId="0" xfId="0" applyFont="1" applyFill="1"/>
    <xf numFmtId="0" fontId="72" fillId="4" borderId="0" xfId="0" applyFont="1" applyFill="1"/>
    <xf numFmtId="0" fontId="1" fillId="0" borderId="0" xfId="0" applyFont="1"/>
    <xf numFmtId="0" fontId="73" fillId="2" borderId="2" xfId="8" applyFont="1" applyFill="1" applyBorder="1" applyAlignment="1">
      <alignment vertical="center"/>
    </xf>
    <xf numFmtId="0" fontId="74" fillId="5" borderId="2" xfId="9" applyFont="1" applyFill="1" applyBorder="1" applyAlignment="1">
      <alignment vertical="center"/>
    </xf>
    <xf numFmtId="0" fontId="73" fillId="2" borderId="4" xfId="8" applyFont="1" applyFill="1" applyBorder="1" applyAlignment="1">
      <alignment vertical="center"/>
    </xf>
    <xf numFmtId="0" fontId="73" fillId="2" borderId="0" xfId="8" applyFont="1" applyFill="1" applyAlignment="1">
      <alignment vertical="center"/>
    </xf>
    <xf numFmtId="0" fontId="73" fillId="2" borderId="3" xfId="8" applyFont="1" applyFill="1" applyBorder="1" applyAlignment="1">
      <alignment vertical="center"/>
    </xf>
    <xf numFmtId="0" fontId="74" fillId="5" borderId="3" xfId="9" applyFont="1" applyFill="1" applyBorder="1" applyAlignment="1">
      <alignment vertical="center"/>
    </xf>
    <xf numFmtId="0" fontId="55" fillId="2" borderId="0" xfId="8" applyFont="1" applyFill="1" applyAlignment="1">
      <alignment vertical="center"/>
    </xf>
    <xf numFmtId="0" fontId="73" fillId="2" borderId="2" xfId="8" applyFont="1" applyFill="1" applyBorder="1" applyAlignment="1">
      <alignment vertical="center" wrapText="1"/>
    </xf>
    <xf numFmtId="0" fontId="1" fillId="2" borderId="0" xfId="0" applyFont="1" applyFill="1"/>
    <xf numFmtId="0" fontId="30" fillId="2" borderId="0" xfId="8" applyFont="1" applyFill="1" applyAlignment="1">
      <alignment vertical="center"/>
    </xf>
    <xf numFmtId="0" fontId="73" fillId="7" borderId="2" xfId="0" applyFont="1" applyFill="1" applyBorder="1" applyAlignment="1">
      <alignment vertical="center"/>
    </xf>
    <xf numFmtId="0" fontId="73" fillId="7" borderId="2" xfId="0" applyFont="1" applyFill="1" applyBorder="1"/>
    <xf numFmtId="0" fontId="30" fillId="2" borderId="2" xfId="8" applyFont="1" applyFill="1" applyBorder="1" applyAlignment="1">
      <alignment vertical="center"/>
    </xf>
    <xf numFmtId="0" fontId="30" fillId="2" borderId="4" xfId="11" applyFont="1" applyFill="1" applyBorder="1" applyAlignment="1">
      <alignment horizontal="left" vertical="center" wrapText="1"/>
    </xf>
    <xf numFmtId="0" fontId="30" fillId="2" borderId="3" xfId="8" applyFont="1" applyFill="1" applyBorder="1" applyAlignment="1">
      <alignment vertical="center"/>
    </xf>
    <xf numFmtId="0" fontId="30" fillId="2" borderId="3" xfId="11" applyFont="1" applyFill="1" applyBorder="1" applyAlignment="1">
      <alignment horizontal="left" vertical="center" wrapText="1"/>
    </xf>
    <xf numFmtId="0" fontId="75" fillId="2" borderId="0" xfId="4" applyFont="1" applyFill="1" applyAlignment="1">
      <alignment horizontal="right" vertical="center"/>
    </xf>
    <xf numFmtId="0" fontId="56" fillId="2" borderId="0" xfId="4" applyFont="1" applyFill="1" applyAlignment="1">
      <alignment horizontal="right" vertical="center"/>
    </xf>
    <xf numFmtId="0" fontId="49" fillId="2" borderId="2" xfId="6" applyFont="1" applyFill="1" applyBorder="1" applyAlignment="1">
      <alignment horizontal="left" vertical="center"/>
    </xf>
    <xf numFmtId="0" fontId="39" fillId="0" borderId="2" xfId="6" applyFont="1" applyBorder="1" applyAlignment="1">
      <alignment horizontal="right" vertical="center"/>
    </xf>
    <xf numFmtId="1" fontId="42" fillId="2" borderId="2" xfId="1" applyNumberFormat="1" applyFont="1" applyFill="1" applyBorder="1" applyAlignment="1">
      <alignment horizontal="right" vertical="center" wrapText="1"/>
    </xf>
    <xf numFmtId="1" fontId="39" fillId="0" borderId="2" xfId="1" applyNumberFormat="1" applyFont="1" applyFill="1" applyBorder="1" applyAlignment="1">
      <alignment horizontal="right" vertical="center" wrapText="1"/>
    </xf>
    <xf numFmtId="0" fontId="49" fillId="2" borderId="5" xfId="6" applyFont="1" applyFill="1" applyBorder="1" applyAlignment="1">
      <alignment horizontal="left" vertical="center"/>
    </xf>
    <xf numFmtId="0" fontId="39" fillId="0" borderId="5" xfId="6" applyFont="1" applyBorder="1" applyAlignment="1">
      <alignment horizontal="right" vertical="center"/>
    </xf>
    <xf numFmtId="1" fontId="42" fillId="2" borderId="3" xfId="1" applyNumberFormat="1" applyFont="1" applyFill="1" applyBorder="1" applyAlignment="1">
      <alignment horizontal="right" vertical="center" wrapText="1"/>
    </xf>
    <xf numFmtId="172" fontId="39" fillId="0" borderId="11" xfId="1" applyNumberFormat="1" applyFont="1" applyFill="1" applyBorder="1" applyAlignment="1">
      <alignment horizontal="right" vertical="center" wrapText="1"/>
    </xf>
    <xf numFmtId="1" fontId="39" fillId="0" borderId="11" xfId="1" applyNumberFormat="1" applyFont="1" applyFill="1" applyBorder="1" applyAlignment="1">
      <alignment horizontal="right" vertical="center" wrapText="1"/>
    </xf>
    <xf numFmtId="0" fontId="54" fillId="2" borderId="0" xfId="8" applyFont="1" applyFill="1" applyAlignment="1">
      <alignment horizontal="left" vertical="center" wrapText="1"/>
    </xf>
    <xf numFmtId="0" fontId="39" fillId="0" borderId="2" xfId="8" applyFont="1" applyBorder="1" applyAlignment="1">
      <alignment vertical="center"/>
    </xf>
    <xf numFmtId="1" fontId="39" fillId="2" borderId="2" xfId="1" applyNumberFormat="1" applyFont="1" applyFill="1" applyBorder="1" applyAlignment="1">
      <alignment horizontal="right" vertical="center" wrapText="1"/>
    </xf>
    <xf numFmtId="172" fontId="39" fillId="0" borderId="2" xfId="1" applyNumberFormat="1" applyFont="1" applyFill="1" applyBorder="1" applyAlignment="1">
      <alignment horizontal="right" vertical="center"/>
    </xf>
    <xf numFmtId="0" fontId="39" fillId="2" borderId="4" xfId="8" applyFont="1" applyFill="1" applyBorder="1" applyAlignment="1">
      <alignment horizontal="left" vertical="center" indent="2"/>
    </xf>
    <xf numFmtId="172" fontId="39" fillId="5" borderId="2" xfId="1" applyNumberFormat="1" applyFont="1" applyFill="1" applyBorder="1" applyAlignment="1">
      <alignment vertical="center"/>
    </xf>
    <xf numFmtId="2" fontId="39" fillId="0" borderId="2" xfId="8" applyNumberFormat="1" applyFont="1" applyBorder="1" applyAlignment="1">
      <alignment vertical="center"/>
    </xf>
    <xf numFmtId="2" fontId="39" fillId="2" borderId="2" xfId="1" applyNumberFormat="1" applyFont="1" applyFill="1" applyBorder="1" applyAlignment="1">
      <alignment horizontal="right" vertical="center" wrapText="1"/>
    </xf>
    <xf numFmtId="2" fontId="39" fillId="0" borderId="2" xfId="1" applyNumberFormat="1" applyFont="1" applyFill="1" applyBorder="1" applyAlignment="1">
      <alignment horizontal="right" vertical="center"/>
    </xf>
    <xf numFmtId="166" fontId="39" fillId="0" borderId="2" xfId="1" applyFont="1" applyFill="1" applyBorder="1" applyAlignment="1">
      <alignment horizontal="right" vertical="center"/>
    </xf>
    <xf numFmtId="177" fontId="39" fillId="0" borderId="2" xfId="1" applyNumberFormat="1" applyFont="1" applyFill="1" applyBorder="1" applyAlignment="1">
      <alignment horizontal="right" vertical="center"/>
    </xf>
    <xf numFmtId="3" fontId="39" fillId="0" borderId="3" xfId="8" applyNumberFormat="1" applyFont="1" applyBorder="1" applyAlignment="1">
      <alignment vertical="center"/>
    </xf>
    <xf numFmtId="172" fontId="39" fillId="2" borderId="3" xfId="1" applyNumberFormat="1" applyFont="1" applyFill="1" applyBorder="1" applyAlignment="1">
      <alignment horizontal="right" vertical="center" wrapText="1"/>
    </xf>
    <xf numFmtId="172" fontId="39" fillId="0" borderId="11" xfId="1" applyNumberFormat="1" applyFont="1" applyFill="1" applyBorder="1" applyAlignment="1">
      <alignment horizontal="right" vertical="center"/>
    </xf>
    <xf numFmtId="0" fontId="39" fillId="2" borderId="2" xfId="6" applyFont="1" applyFill="1" applyBorder="1" applyAlignment="1">
      <alignment horizontal="left" vertical="center"/>
    </xf>
    <xf numFmtId="0" fontId="39" fillId="2" borderId="5" xfId="8" applyFont="1" applyFill="1" applyBorder="1" applyAlignment="1">
      <alignment vertical="center"/>
    </xf>
    <xf numFmtId="178" fontId="39" fillId="0" borderId="3" xfId="1" applyNumberFormat="1" applyFont="1" applyFill="1" applyBorder="1" applyAlignment="1">
      <alignment horizontal="right" vertical="center" wrapText="1"/>
    </xf>
    <xf numFmtId="174" fontId="39" fillId="0" borderId="5" xfId="8" applyNumberFormat="1" applyFont="1" applyBorder="1" applyAlignment="1">
      <alignment horizontal="right" vertical="center"/>
    </xf>
    <xf numFmtId="172" fontId="42" fillId="5" borderId="2" xfId="1" applyNumberFormat="1" applyFont="1" applyFill="1" applyBorder="1" applyAlignment="1">
      <alignment horizontal="right" vertical="center" wrapText="1"/>
    </xf>
    <xf numFmtId="172" fontId="39" fillId="0" borderId="2" xfId="1" applyNumberFormat="1" applyFont="1" applyFill="1" applyBorder="1" applyAlignment="1">
      <alignment horizontal="right" vertical="center" wrapText="1"/>
    </xf>
    <xf numFmtId="172" fontId="1" fillId="2" borderId="0" xfId="0" applyNumberFormat="1" applyFont="1" applyFill="1"/>
    <xf numFmtId="3" fontId="1" fillId="2" borderId="0" xfId="0" applyNumberFormat="1" applyFont="1" applyFill="1"/>
    <xf numFmtId="0" fontId="49" fillId="2" borderId="0" xfId="8" applyFont="1" applyFill="1" applyAlignment="1">
      <alignment vertical="center" wrapText="1"/>
    </xf>
    <xf numFmtId="0" fontId="78" fillId="2" borderId="0" xfId="4" applyFont="1" applyFill="1" applyAlignment="1">
      <alignment horizontal="right" vertical="center"/>
    </xf>
    <xf numFmtId="170" fontId="55" fillId="2" borderId="0" xfId="5" applyNumberFormat="1" applyFont="1" applyFill="1" applyAlignment="1">
      <alignment horizontal="right" vertical="center"/>
    </xf>
    <xf numFmtId="0" fontId="55" fillId="2" borderId="0" xfId="5" applyFont="1" applyFill="1" applyAlignment="1">
      <alignment horizontal="right" vertical="center"/>
    </xf>
    <xf numFmtId="0" fontId="39" fillId="2" borderId="5" xfId="6" applyFont="1" applyFill="1" applyBorder="1" applyAlignment="1">
      <alignment horizontal="left" vertical="center"/>
    </xf>
    <xf numFmtId="1" fontId="39" fillId="0" borderId="3" xfId="1" applyNumberFormat="1" applyFont="1" applyFill="1" applyBorder="1" applyAlignment="1">
      <alignment horizontal="right" vertical="center" wrapText="1"/>
    </xf>
    <xf numFmtId="0" fontId="79" fillId="2" borderId="0" xfId="4" applyFont="1" applyFill="1" applyAlignment="1">
      <alignment vertical="center"/>
    </xf>
    <xf numFmtId="1" fontId="39" fillId="0" borderId="2" xfId="8" applyNumberFormat="1" applyFont="1" applyBorder="1" applyAlignment="1">
      <alignment horizontal="right" vertical="center"/>
    </xf>
    <xf numFmtId="1" fontId="39" fillId="0" borderId="2" xfId="12" applyNumberFormat="1" applyFont="1" applyFill="1" applyBorder="1" applyAlignment="1">
      <alignment horizontal="right" vertical="center"/>
    </xf>
    <xf numFmtId="0" fontId="39" fillId="2" borderId="2" xfId="8" applyFont="1" applyFill="1" applyBorder="1" applyAlignment="1">
      <alignment horizontal="left" vertical="center" indent="2"/>
    </xf>
    <xf numFmtId="0" fontId="39" fillId="0" borderId="4" xfId="13" applyNumberFormat="1" applyFont="1" applyFill="1" applyBorder="1" applyAlignment="1">
      <alignment horizontal="right" vertical="center"/>
    </xf>
    <xf numFmtId="1" fontId="39" fillId="5" borderId="4" xfId="1" applyNumberFormat="1" applyFont="1" applyFill="1" applyBorder="1" applyAlignment="1">
      <alignment horizontal="right" vertical="center" wrapText="1"/>
    </xf>
    <xf numFmtId="0" fontId="39" fillId="2" borderId="3" xfId="8" applyFont="1" applyFill="1" applyBorder="1" applyAlignment="1">
      <alignment horizontal="left" vertical="center" indent="2"/>
    </xf>
    <xf numFmtId="0" fontId="39" fillId="0" borderId="3" xfId="13" applyNumberFormat="1" applyFont="1" applyFill="1" applyBorder="1" applyAlignment="1">
      <alignment horizontal="right" vertical="center"/>
    </xf>
    <xf numFmtId="1" fontId="39" fillId="5" borderId="5" xfId="1" applyNumberFormat="1" applyFont="1" applyFill="1" applyBorder="1" applyAlignment="1">
      <alignment horizontal="right" vertical="center" wrapText="1"/>
    </xf>
    <xf numFmtId="165" fontId="80" fillId="2" borderId="0" xfId="10" applyNumberFormat="1" applyFont="1" applyFill="1" applyAlignment="1">
      <alignment horizontal="right" vertical="center"/>
    </xf>
    <xf numFmtId="0" fontId="81" fillId="4" borderId="0" xfId="0" applyFont="1" applyFill="1" applyAlignment="1">
      <alignment vertical="center"/>
    </xf>
    <xf numFmtId="0" fontId="82" fillId="4" borderId="0" xfId="0" applyFont="1" applyFill="1" applyAlignment="1">
      <alignment vertical="center" wrapText="1"/>
    </xf>
    <xf numFmtId="0" fontId="83" fillId="4" borderId="0" xfId="0" applyFont="1" applyFill="1" applyAlignment="1">
      <alignment vertical="center" wrapText="1"/>
    </xf>
    <xf numFmtId="0" fontId="84" fillId="15" borderId="0" xfId="0" applyFont="1" applyFill="1" applyAlignment="1">
      <alignment horizontal="left" vertical="center"/>
    </xf>
    <xf numFmtId="0" fontId="84" fillId="15" borderId="0" xfId="0" applyFont="1" applyFill="1" applyAlignment="1">
      <alignment horizontal="center" vertical="center" wrapText="1"/>
    </xf>
    <xf numFmtId="0" fontId="84" fillId="15" borderId="32" xfId="0" applyFont="1" applyFill="1" applyBorder="1" applyAlignment="1">
      <alignment horizontal="center" vertical="center" wrapText="1"/>
    </xf>
    <xf numFmtId="0" fontId="84" fillId="15" borderId="33" xfId="0" applyFont="1" applyFill="1" applyBorder="1" applyAlignment="1">
      <alignment horizontal="center" vertical="center" wrapText="1"/>
    </xf>
    <xf numFmtId="0" fontId="84" fillId="15" borderId="0" xfId="0" applyFont="1" applyFill="1" applyAlignment="1">
      <alignment horizontal="center" vertical="center"/>
    </xf>
    <xf numFmtId="0" fontId="85" fillId="4" borderId="0" xfId="0" applyFont="1" applyFill="1" applyAlignment="1">
      <alignment horizontal="left" vertical="center"/>
    </xf>
    <xf numFmtId="0" fontId="86" fillId="16" borderId="2" xfId="0" applyFont="1" applyFill="1" applyBorder="1" applyAlignment="1">
      <alignment horizontal="right" vertical="center" wrapText="1"/>
    </xf>
    <xf numFmtId="171" fontId="85" fillId="0" borderId="2" xfId="0" applyNumberFormat="1" applyFont="1" applyBorder="1" applyAlignment="1">
      <alignment horizontal="right" vertical="center" wrapText="1"/>
    </xf>
    <xf numFmtId="0" fontId="85" fillId="4" borderId="4" xfId="0" applyFont="1" applyFill="1" applyBorder="1" applyAlignment="1">
      <alignment horizontal="left" vertical="center" wrapText="1"/>
    </xf>
    <xf numFmtId="0" fontId="85" fillId="4" borderId="0" xfId="0" applyFont="1" applyFill="1" applyAlignment="1">
      <alignment vertical="center" wrapText="1"/>
    </xf>
    <xf numFmtId="0" fontId="86" fillId="4" borderId="34" xfId="0" applyFont="1" applyFill="1" applyBorder="1" applyAlignment="1">
      <alignment vertical="center"/>
    </xf>
    <xf numFmtId="0" fontId="86" fillId="16" borderId="5" xfId="0" applyFont="1" applyFill="1" applyBorder="1" applyAlignment="1">
      <alignment horizontal="right" vertical="center"/>
    </xf>
    <xf numFmtId="171" fontId="86" fillId="0" borderId="5" xfId="0" applyNumberFormat="1" applyFont="1" applyBorder="1" applyAlignment="1">
      <alignment horizontal="right" vertical="center"/>
    </xf>
    <xf numFmtId="0" fontId="55" fillId="4" borderId="0" xfId="0" applyFont="1" applyFill="1"/>
    <xf numFmtId="0" fontId="85" fillId="4" borderId="0" xfId="0" applyFont="1" applyFill="1" applyAlignment="1">
      <alignment vertical="center"/>
    </xf>
    <xf numFmtId="0" fontId="83" fillId="4" borderId="0" xfId="0" applyFont="1" applyFill="1" applyAlignment="1">
      <alignment wrapText="1"/>
    </xf>
    <xf numFmtId="0" fontId="87" fillId="4" borderId="0" xfId="0" applyFont="1" applyFill="1"/>
    <xf numFmtId="0" fontId="88" fillId="4" borderId="0" xfId="0" applyFont="1" applyFill="1"/>
    <xf numFmtId="0" fontId="86" fillId="4" borderId="3" xfId="0" applyFont="1" applyFill="1" applyBorder="1" applyAlignment="1">
      <alignment vertical="center"/>
    </xf>
    <xf numFmtId="171" fontId="86" fillId="0" borderId="3" xfId="0" applyNumberFormat="1" applyFont="1" applyBorder="1" applyAlignment="1">
      <alignment horizontal="right" vertical="center" wrapText="1"/>
    </xf>
    <xf numFmtId="0" fontId="89" fillId="4" borderId="0" xfId="0" applyFont="1" applyFill="1" applyAlignment="1">
      <alignment horizontal="right" vertical="center"/>
    </xf>
    <xf numFmtId="0" fontId="81" fillId="4" borderId="0" xfId="0" applyFont="1" applyFill="1" applyAlignment="1">
      <alignment horizontal="center" vertical="center"/>
    </xf>
    <xf numFmtId="0" fontId="84" fillId="15" borderId="32" xfId="0" applyFont="1" applyFill="1" applyBorder="1" applyAlignment="1">
      <alignment horizontal="center" vertical="center"/>
    </xf>
    <xf numFmtId="0" fontId="85" fillId="4" borderId="0" xfId="0" applyFont="1" applyFill="1" applyAlignment="1">
      <alignment horizontal="left" vertical="center" wrapText="1"/>
    </xf>
    <xf numFmtId="171" fontId="86" fillId="16" borderId="2" xfId="0" applyNumberFormat="1" applyFont="1" applyFill="1" applyBorder="1" applyAlignment="1">
      <alignment horizontal="right" vertical="center" wrapText="1"/>
    </xf>
    <xf numFmtId="171" fontId="85" fillId="0" borderId="3" xfId="0" applyNumberFormat="1" applyFont="1" applyBorder="1" applyAlignment="1">
      <alignment horizontal="right" vertical="center" wrapText="1"/>
    </xf>
    <xf numFmtId="0" fontId="85" fillId="4" borderId="0" xfId="0" applyFont="1" applyFill="1" applyAlignment="1">
      <alignment horizontal="right" vertical="center" wrapText="1"/>
    </xf>
    <xf numFmtId="0" fontId="90" fillId="4" borderId="0" xfId="0" applyFont="1" applyFill="1" applyAlignment="1">
      <alignment horizontal="right" vertical="center" wrapText="1"/>
    </xf>
    <xf numFmtId="0" fontId="91" fillId="4" borderId="0" xfId="0" applyFont="1" applyFill="1" applyAlignment="1">
      <alignment vertical="center"/>
    </xf>
    <xf numFmtId="0" fontId="55" fillId="4" borderId="0" xfId="0" applyFont="1" applyFill="1" applyAlignment="1">
      <alignment vertical="center"/>
    </xf>
    <xf numFmtId="0" fontId="84" fillId="15" borderId="35" xfId="0" applyFont="1" applyFill="1" applyBorder="1" applyAlignment="1">
      <alignment horizontal="center" vertical="center"/>
    </xf>
    <xf numFmtId="0" fontId="69" fillId="4" borderId="0" xfId="0" applyFont="1" applyFill="1" applyAlignment="1">
      <alignment horizontal="left" vertical="center" wrapText="1"/>
    </xf>
    <xf numFmtId="171" fontId="69" fillId="4" borderId="0" xfId="0" applyNumberFormat="1" applyFont="1" applyFill="1" applyAlignment="1">
      <alignment horizontal="left" vertical="center" wrapText="1"/>
    </xf>
    <xf numFmtId="0" fontId="84" fillId="15" borderId="0" xfId="0" applyFont="1" applyFill="1" applyAlignment="1">
      <alignment horizontal="right" vertical="center"/>
    </xf>
    <xf numFmtId="0" fontId="85" fillId="4" borderId="2" xfId="0" applyFont="1" applyFill="1" applyBorder="1" applyAlignment="1">
      <alignment horizontal="left" vertical="center" wrapText="1"/>
    </xf>
    <xf numFmtId="10" fontId="86" fillId="16" borderId="2" xfId="0" applyNumberFormat="1" applyFont="1" applyFill="1" applyBorder="1" applyAlignment="1">
      <alignment horizontal="right" vertical="center" wrapText="1"/>
    </xf>
    <xf numFmtId="10" fontId="85" fillId="0" borderId="2" xfId="0" applyNumberFormat="1" applyFont="1" applyBorder="1" applyAlignment="1">
      <alignment horizontal="right" vertical="center" wrapText="1"/>
    </xf>
    <xf numFmtId="0" fontId="85" fillId="0" borderId="2" xfId="0" applyFont="1" applyBorder="1" applyAlignment="1">
      <alignment horizontal="right" vertical="center" wrapText="1"/>
    </xf>
    <xf numFmtId="0" fontId="85" fillId="4" borderId="3" xfId="0" applyFont="1" applyFill="1" applyBorder="1" applyAlignment="1">
      <alignment horizontal="left" vertical="center" wrapText="1"/>
    </xf>
    <xf numFmtId="0" fontId="86" fillId="16" borderId="3" xfId="0" applyFont="1" applyFill="1" applyBorder="1" applyAlignment="1">
      <alignment horizontal="right" vertical="center" wrapText="1"/>
    </xf>
    <xf numFmtId="0" fontId="85" fillId="0" borderId="3" xfId="0" applyFont="1" applyBorder="1" applyAlignment="1">
      <alignment horizontal="right" vertical="center" wrapText="1"/>
    </xf>
    <xf numFmtId="0" fontId="69" fillId="4" borderId="0" xfId="0" applyFont="1" applyFill="1" applyAlignment="1">
      <alignment horizontal="right" vertical="center" wrapText="1"/>
    </xf>
    <xf numFmtId="0" fontId="85" fillId="0" borderId="2" xfId="0" applyFont="1" applyBorder="1" applyAlignment="1">
      <alignment horizontal="left" vertical="center" wrapText="1"/>
    </xf>
    <xf numFmtId="0" fontId="85" fillId="0" borderId="3" xfId="0" applyFont="1" applyBorder="1" applyAlignment="1">
      <alignment horizontal="left" vertical="center" wrapText="1"/>
    </xf>
    <xf numFmtId="0" fontId="85" fillId="0" borderId="6" xfId="0" applyFont="1" applyBorder="1" applyAlignment="1">
      <alignment vertical="center" wrapText="1"/>
    </xf>
    <xf numFmtId="0" fontId="69" fillId="4" borderId="0" xfId="0" applyFont="1" applyFill="1" applyAlignment="1">
      <alignment vertical="center" wrapText="1"/>
    </xf>
    <xf numFmtId="0" fontId="69" fillId="4" borderId="6" xfId="0" applyFont="1" applyFill="1" applyBorder="1" applyAlignment="1">
      <alignment vertical="center" wrapText="1"/>
    </xf>
    <xf numFmtId="0" fontId="86" fillId="4" borderId="0" xfId="0" applyFont="1" applyFill="1" applyAlignment="1">
      <alignment horizontal="right" vertical="center" wrapText="1"/>
    </xf>
    <xf numFmtId="0" fontId="84" fillId="15" borderId="0" xfId="0" applyFont="1" applyFill="1" applyAlignment="1">
      <alignment horizontal="right" vertical="center" wrapText="1"/>
    </xf>
    <xf numFmtId="0" fontId="84" fillId="15" borderId="0" xfId="0" applyFont="1" applyFill="1" applyAlignment="1">
      <alignment horizontal="left" vertical="center" wrapText="1"/>
    </xf>
    <xf numFmtId="0" fontId="66" fillId="4" borderId="2" xfId="0" applyFont="1" applyFill="1" applyBorder="1" applyAlignment="1">
      <alignment horizontal="left" vertical="center" wrapText="1"/>
    </xf>
    <xf numFmtId="0" fontId="66" fillId="4" borderId="0" xfId="0" applyFont="1" applyFill="1" applyAlignment="1">
      <alignment horizontal="left" vertical="center" wrapText="1"/>
    </xf>
    <xf numFmtId="171" fontId="86" fillId="15" borderId="0" xfId="0" applyNumberFormat="1" applyFont="1" applyFill="1" applyAlignment="1">
      <alignment horizontal="left" vertical="center" wrapText="1"/>
    </xf>
    <xf numFmtId="0" fontId="66" fillId="4" borderId="5" xfId="0" applyFont="1" applyFill="1" applyBorder="1" applyAlignment="1">
      <alignment horizontal="left" vertical="center" wrapText="1"/>
    </xf>
    <xf numFmtId="0" fontId="85" fillId="4" borderId="6" xfId="0" applyFont="1" applyFill="1" applyBorder="1" applyAlignment="1">
      <alignment vertical="top"/>
    </xf>
    <xf numFmtId="0" fontId="85" fillId="4" borderId="0" xfId="0" applyFont="1" applyFill="1" applyAlignment="1">
      <alignment vertical="top"/>
    </xf>
    <xf numFmtId="0" fontId="89" fillId="4" borderId="0" xfId="0" applyFont="1" applyFill="1" applyAlignment="1">
      <alignment horizontal="center" vertical="center"/>
    </xf>
    <xf numFmtId="170" fontId="86" fillId="16" borderId="2" xfId="0" applyNumberFormat="1" applyFont="1" applyFill="1" applyBorder="1" applyAlignment="1">
      <alignment horizontal="right" vertical="center" wrapText="1"/>
    </xf>
    <xf numFmtId="170" fontId="85" fillId="0" borderId="2" xfId="0" applyNumberFormat="1" applyFont="1" applyBorder="1" applyAlignment="1">
      <alignment horizontal="right" vertical="center" wrapText="1"/>
    </xf>
    <xf numFmtId="0" fontId="86" fillId="4" borderId="3" xfId="0" applyFont="1" applyFill="1" applyBorder="1" applyAlignment="1">
      <alignment horizontal="left" vertical="center" wrapText="1"/>
    </xf>
    <xf numFmtId="170" fontId="86" fillId="16" borderId="3" xfId="0" applyNumberFormat="1" applyFont="1" applyFill="1" applyBorder="1" applyAlignment="1">
      <alignment horizontal="right" vertical="center" wrapText="1"/>
    </xf>
    <xf numFmtId="0" fontId="85" fillId="4" borderId="6" xfId="0" applyFont="1" applyFill="1" applyBorder="1" applyAlignment="1">
      <alignment vertical="center"/>
    </xf>
    <xf numFmtId="170" fontId="85" fillId="0" borderId="3" xfId="0" applyNumberFormat="1" applyFont="1" applyBorder="1" applyAlignment="1">
      <alignment horizontal="right" vertical="center" wrapText="1"/>
    </xf>
    <xf numFmtId="0" fontId="92" fillId="4" borderId="0" xfId="0" applyFont="1" applyFill="1" applyAlignment="1">
      <alignment horizontal="left" vertical="center" wrapText="1"/>
    </xf>
    <xf numFmtId="0" fontId="92" fillId="4" borderId="0" xfId="0" applyFont="1" applyFill="1" applyAlignment="1">
      <alignment horizontal="right" vertical="center" wrapText="1"/>
    </xf>
    <xf numFmtId="0" fontId="86" fillId="4" borderId="0" xfId="0" applyFont="1" applyFill="1" applyAlignment="1">
      <alignment horizontal="left" vertical="center" wrapText="1"/>
    </xf>
    <xf numFmtId="0" fontId="81" fillId="0" borderId="0" xfId="0" applyFont="1" applyAlignment="1">
      <alignment vertical="center"/>
    </xf>
    <xf numFmtId="0" fontId="66" fillId="0" borderId="0" xfId="0" applyFont="1" applyAlignment="1">
      <alignment horizontal="left" vertical="center"/>
    </xf>
    <xf numFmtId="0" fontId="66" fillId="0" borderId="34" xfId="0" applyFont="1" applyBorder="1" applyAlignment="1">
      <alignment horizontal="left" vertical="center" wrapText="1"/>
    </xf>
    <xf numFmtId="171" fontId="86" fillId="16" borderId="5" xfId="2" applyNumberFormat="1" applyFont="1" applyFill="1" applyBorder="1" applyAlignment="1">
      <alignment horizontal="right" vertical="center"/>
    </xf>
    <xf numFmtId="0" fontId="69" fillId="4" borderId="0" xfId="0" applyFont="1" applyFill="1" applyAlignment="1">
      <alignment vertical="center"/>
    </xf>
    <xf numFmtId="1" fontId="85" fillId="0" borderId="2" xfId="0" applyNumberFormat="1" applyFont="1" applyBorder="1" applyAlignment="1">
      <alignment horizontal="right" vertical="center" wrapText="1"/>
    </xf>
    <xf numFmtId="0" fontId="66" fillId="4" borderId="4" xfId="0" applyFont="1" applyFill="1" applyBorder="1" applyAlignment="1">
      <alignment vertical="center"/>
    </xf>
    <xf numFmtId="10" fontId="93" fillId="16" borderId="2" xfId="0" applyNumberFormat="1" applyFont="1" applyFill="1" applyBorder="1" applyAlignment="1">
      <alignment horizontal="right" vertical="center" wrapText="1"/>
    </xf>
    <xf numFmtId="0" fontId="66" fillId="4" borderId="4" xfId="0" applyFont="1" applyFill="1" applyBorder="1" applyAlignment="1">
      <alignment horizontal="left" vertical="center" wrapText="1"/>
    </xf>
    <xf numFmtId="0" fontId="66" fillId="4" borderId="3" xfId="0" applyFont="1" applyFill="1" applyBorder="1" applyAlignment="1">
      <alignment vertical="center"/>
    </xf>
    <xf numFmtId="10" fontId="86" fillId="16" borderId="3" xfId="0" applyNumberFormat="1" applyFont="1" applyFill="1" applyBorder="1" applyAlignment="1">
      <alignment horizontal="right" vertical="center" wrapText="1"/>
    </xf>
    <xf numFmtId="171" fontId="85" fillId="0" borderId="0" xfId="0" applyNumberFormat="1" applyFont="1" applyAlignment="1">
      <alignment horizontal="right" vertical="center" wrapText="1"/>
    </xf>
    <xf numFmtId="0" fontId="82" fillId="4" borderId="0" xfId="0" applyFont="1" applyFill="1" applyAlignment="1">
      <alignment horizontal="right" vertical="center"/>
    </xf>
    <xf numFmtId="0" fontId="93" fillId="4" borderId="2" xfId="0" applyFont="1" applyFill="1" applyBorder="1" applyAlignment="1">
      <alignment horizontal="left" vertical="center" wrapText="1"/>
    </xf>
    <xf numFmtId="0" fontId="66" fillId="4" borderId="2" xfId="0" applyFont="1" applyFill="1" applyBorder="1" applyAlignment="1">
      <alignment horizontal="right" vertical="center" wrapText="1"/>
    </xf>
    <xf numFmtId="0" fontId="66" fillId="4" borderId="0" xfId="0" applyFont="1" applyFill="1" applyAlignment="1">
      <alignment horizontal="right" vertical="center"/>
    </xf>
    <xf numFmtId="0" fontId="66" fillId="0" borderId="0" xfId="0" applyFont="1" applyAlignment="1">
      <alignment horizontal="right" vertical="center" wrapText="1"/>
    </xf>
    <xf numFmtId="0" fontId="66" fillId="4" borderId="5" xfId="0" applyFont="1" applyFill="1" applyBorder="1" applyAlignment="1">
      <alignment horizontal="left" vertical="center"/>
    </xf>
    <xf numFmtId="0" fontId="85" fillId="0" borderId="5" xfId="0" applyFont="1" applyBorder="1" applyAlignment="1">
      <alignment horizontal="right" vertical="center" wrapText="1"/>
    </xf>
    <xf numFmtId="9" fontId="86" fillId="16" borderId="5" xfId="0" applyNumberFormat="1" applyFont="1" applyFill="1" applyBorder="1" applyAlignment="1">
      <alignment horizontal="right" vertical="center"/>
    </xf>
    <xf numFmtId="9" fontId="85" fillId="0" borderId="5" xfId="0" applyNumberFormat="1" applyFont="1" applyBorder="1" applyAlignment="1">
      <alignment horizontal="right" vertical="center" wrapText="1"/>
    </xf>
    <xf numFmtId="0" fontId="94" fillId="4" borderId="25" xfId="0" applyFont="1" applyFill="1" applyBorder="1"/>
    <xf numFmtId="0" fontId="94" fillId="4" borderId="26" xfId="0" applyFont="1" applyFill="1" applyBorder="1"/>
    <xf numFmtId="0" fontId="95" fillId="4" borderId="26" xfId="0" applyFont="1" applyFill="1" applyBorder="1"/>
    <xf numFmtId="0" fontId="96" fillId="4" borderId="26" xfId="0" applyFont="1" applyFill="1" applyBorder="1"/>
    <xf numFmtId="0" fontId="96" fillId="4" borderId="27" xfId="0" applyFont="1" applyFill="1" applyBorder="1"/>
    <xf numFmtId="0" fontId="95" fillId="4" borderId="28" xfId="0" quotePrefix="1" applyFont="1" applyFill="1" applyBorder="1"/>
    <xf numFmtId="0" fontId="95" fillId="4" borderId="0" xfId="0" applyFont="1" applyFill="1"/>
    <xf numFmtId="0" fontId="96" fillId="4" borderId="0" xfId="0" applyFont="1" applyFill="1"/>
    <xf numFmtId="0" fontId="96" fillId="4" borderId="29" xfId="0" applyFont="1" applyFill="1" applyBorder="1"/>
    <xf numFmtId="0" fontId="95" fillId="4" borderId="28" xfId="0" applyFont="1" applyFill="1" applyBorder="1"/>
    <xf numFmtId="0" fontId="95" fillId="7" borderId="28" xfId="0" applyFont="1" applyFill="1" applyBorder="1" applyAlignment="1">
      <alignment wrapText="1"/>
    </xf>
    <xf numFmtId="0" fontId="95" fillId="7" borderId="0" xfId="0" applyFont="1" applyFill="1" applyAlignment="1">
      <alignment wrapText="1"/>
    </xf>
    <xf numFmtId="0" fontId="95" fillId="7" borderId="29" xfId="0" applyFont="1" applyFill="1" applyBorder="1" applyAlignment="1">
      <alignment wrapText="1"/>
    </xf>
    <xf numFmtId="0" fontId="95" fillId="7" borderId="30" xfId="0" quotePrefix="1" applyFont="1" applyFill="1" applyBorder="1" applyAlignment="1">
      <alignment vertical="top" wrapText="1"/>
    </xf>
    <xf numFmtId="0" fontId="95" fillId="7" borderId="1" xfId="0" quotePrefix="1" applyFont="1" applyFill="1" applyBorder="1" applyAlignment="1">
      <alignment vertical="top" wrapText="1"/>
    </xf>
    <xf numFmtId="0" fontId="95" fillId="7" borderId="31" xfId="0" quotePrefix="1" applyFont="1" applyFill="1" applyBorder="1" applyAlignment="1">
      <alignment vertical="top" wrapText="1"/>
    </xf>
    <xf numFmtId="0" fontId="97" fillId="4" borderId="0" xfId="0" applyFont="1" applyFill="1" applyAlignment="1">
      <alignment vertical="center"/>
    </xf>
    <xf numFmtId="0" fontId="1" fillId="6" borderId="0" xfId="0" applyFont="1" applyFill="1"/>
    <xf numFmtId="0" fontId="49" fillId="2" borderId="0" xfId="5" applyFont="1" applyFill="1"/>
    <xf numFmtId="0" fontId="49" fillId="2" borderId="0" xfId="5" applyFont="1" applyFill="1" applyAlignment="1">
      <alignment horizontal="right"/>
    </xf>
    <xf numFmtId="0" fontId="98" fillId="2" borderId="0" xfId="4" applyFont="1" applyFill="1" applyAlignment="1">
      <alignment vertical="center"/>
    </xf>
    <xf numFmtId="0" fontId="54" fillId="2" borderId="0" xfId="8" applyFont="1" applyFill="1" applyAlignment="1">
      <alignment wrapText="1"/>
    </xf>
    <xf numFmtId="0" fontId="64" fillId="8" borderId="0" xfId="6" applyFont="1" applyFill="1" applyBorder="1" applyAlignment="1">
      <alignment horizontal="left" vertical="center"/>
    </xf>
    <xf numFmtId="0" fontId="64" fillId="8" borderId="0" xfId="6" applyFont="1" applyFill="1" applyBorder="1" applyAlignment="1">
      <alignment horizontal="right" vertical="center"/>
    </xf>
    <xf numFmtId="0" fontId="24" fillId="8" borderId="0" xfId="6" applyFont="1" applyFill="1" applyBorder="1" applyAlignment="1">
      <alignment horizontal="right" vertical="center"/>
    </xf>
    <xf numFmtId="0" fontId="24" fillId="8" borderId="0" xfId="6" applyFont="1" applyFill="1" applyBorder="1" applyAlignment="1">
      <alignment horizontal="center" vertical="center"/>
    </xf>
    <xf numFmtId="0" fontId="24" fillId="8" borderId="0" xfId="7" applyFont="1" applyFill="1" applyBorder="1" applyAlignment="1">
      <alignment horizontal="center" vertical="center"/>
    </xf>
    <xf numFmtId="0" fontId="39" fillId="2" borderId="11" xfId="6" applyFont="1" applyFill="1" applyBorder="1" applyAlignment="1">
      <alignment vertical="center"/>
    </xf>
    <xf numFmtId="0" fontId="39" fillId="2" borderId="11" xfId="6" applyFont="1" applyFill="1" applyBorder="1" applyAlignment="1">
      <alignment horizontal="left" vertical="center"/>
    </xf>
    <xf numFmtId="9" fontId="42" fillId="5" borderId="5" xfId="2" applyFont="1" applyFill="1" applyBorder="1" applyAlignment="1">
      <alignment horizontal="right" vertical="center" wrapText="1"/>
    </xf>
    <xf numFmtId="9" fontId="39" fillId="0" borderId="5" xfId="2" applyFont="1" applyFill="1" applyBorder="1" applyAlignment="1">
      <alignment horizontal="right" vertical="center" wrapText="1"/>
    </xf>
    <xf numFmtId="0" fontId="49" fillId="2" borderId="0" xfId="8" applyFont="1" applyFill="1" applyAlignment="1">
      <alignment horizontal="left" vertical="top" wrapText="1"/>
    </xf>
    <xf numFmtId="0" fontId="76" fillId="2" borderId="0" xfId="8" applyFont="1" applyFill="1" applyAlignment="1">
      <alignment horizontal="left" vertical="top" wrapText="1"/>
    </xf>
    <xf numFmtId="0" fontId="39" fillId="2" borderId="0" xfId="6" applyFont="1" applyFill="1" applyBorder="1" applyAlignment="1">
      <alignment horizontal="left" vertical="center"/>
    </xf>
    <xf numFmtId="0" fontId="39" fillId="0" borderId="2" xfId="11" applyFont="1" applyBorder="1" applyAlignment="1">
      <alignment horizontal="right" vertical="center" wrapText="1"/>
    </xf>
    <xf numFmtId="0" fontId="42" fillId="0" borderId="9" xfId="11" applyFont="1" applyBorder="1" applyAlignment="1">
      <alignment horizontal="right" vertical="center" wrapText="1"/>
    </xf>
    <xf numFmtId="0" fontId="39" fillId="2" borderId="0" xfId="11" applyFont="1" applyFill="1" applyAlignment="1">
      <alignment horizontal="left" vertical="center"/>
    </xf>
    <xf numFmtId="0" fontId="76" fillId="2" borderId="0" xfId="5" applyFont="1" applyFill="1" applyAlignment="1">
      <alignment horizontal="right"/>
    </xf>
    <xf numFmtId="0" fontId="99" fillId="2" borderId="0" xfId="8" applyFont="1" applyFill="1" applyAlignment="1">
      <alignment wrapText="1"/>
    </xf>
    <xf numFmtId="0" fontId="39" fillId="2" borderId="5" xfId="2" applyNumberFormat="1" applyFont="1" applyFill="1" applyBorder="1" applyAlignment="1">
      <alignment horizontal="right" vertical="center" wrapText="1"/>
    </xf>
    <xf numFmtId="0" fontId="39" fillId="0" borderId="5" xfId="2" applyNumberFormat="1" applyFont="1" applyFill="1" applyBorder="1" applyAlignment="1">
      <alignment horizontal="right" vertical="center" wrapText="1"/>
    </xf>
    <xf numFmtId="0" fontId="39" fillId="0" borderId="5" xfId="11" applyFont="1" applyBorder="1" applyAlignment="1">
      <alignment horizontal="right" vertical="center" wrapText="1"/>
    </xf>
    <xf numFmtId="0" fontId="39" fillId="2" borderId="0" xfId="8" applyFont="1" applyFill="1" applyAlignment="1">
      <alignment vertical="center" wrapText="1"/>
    </xf>
    <xf numFmtId="0" fontId="42" fillId="2" borderId="0" xfId="8" applyFont="1" applyFill="1" applyAlignment="1">
      <alignment vertical="center" wrapText="1"/>
    </xf>
    <xf numFmtId="0" fontId="39" fillId="2" borderId="0" xfId="5" applyFont="1" applyFill="1"/>
    <xf numFmtId="0" fontId="39" fillId="2" borderId="0" xfId="5" applyFont="1" applyFill="1" applyAlignment="1">
      <alignment horizontal="right"/>
    </xf>
    <xf numFmtId="0" fontId="42" fillId="2" borderId="0" xfId="5" applyFont="1" applyFill="1" applyAlignment="1">
      <alignment horizontal="right"/>
    </xf>
    <xf numFmtId="0" fontId="98" fillId="0" borderId="0" xfId="4" applyFont="1" applyAlignment="1">
      <alignment vertical="center"/>
    </xf>
    <xf numFmtId="0" fontId="39" fillId="0" borderId="2" xfId="6" applyFont="1" applyBorder="1" applyAlignment="1">
      <alignment horizontal="center" vertical="center"/>
    </xf>
    <xf numFmtId="0" fontId="39" fillId="0" borderId="4" xfId="1" applyNumberFormat="1" applyFont="1" applyFill="1" applyBorder="1" applyAlignment="1">
      <alignment horizontal="right" vertical="center"/>
    </xf>
    <xf numFmtId="9" fontId="39" fillId="0" borderId="0" xfId="6" applyNumberFormat="1" applyFont="1" applyBorder="1" applyAlignment="1">
      <alignment horizontal="center" vertical="center"/>
    </xf>
    <xf numFmtId="9" fontId="39" fillId="0" borderId="4" xfId="1" applyNumberFormat="1" applyFont="1" applyFill="1" applyBorder="1" applyAlignment="1">
      <alignment horizontal="right" vertical="center"/>
    </xf>
    <xf numFmtId="9" fontId="39" fillId="0" borderId="2" xfId="11" applyNumberFormat="1" applyFont="1" applyBorder="1" applyAlignment="1">
      <alignment horizontal="right" vertical="center" wrapText="1"/>
    </xf>
    <xf numFmtId="9" fontId="39" fillId="0" borderId="4" xfId="6" applyNumberFormat="1" applyFont="1" applyBorder="1" applyAlignment="1">
      <alignment horizontal="center" vertical="center"/>
    </xf>
    <xf numFmtId="0" fontId="42" fillId="0" borderId="9" xfId="11" applyFont="1" applyBorder="1" applyAlignment="1">
      <alignment horizontal="center" vertical="center" wrapText="1"/>
    </xf>
    <xf numFmtId="0" fontId="39" fillId="0" borderId="9" xfId="11" applyFont="1" applyBorder="1" applyAlignment="1">
      <alignment horizontal="right" vertical="center" wrapText="1"/>
    </xf>
    <xf numFmtId="2" fontId="39" fillId="2" borderId="0" xfId="2" applyNumberFormat="1" applyFont="1" applyFill="1" applyAlignment="1">
      <alignment vertical="center"/>
    </xf>
    <xf numFmtId="164" fontId="39" fillId="0" borderId="5" xfId="8" applyNumberFormat="1" applyFont="1" applyBorder="1" applyAlignment="1">
      <alignment horizontal="right" vertical="center"/>
    </xf>
    <xf numFmtId="0" fontId="64" fillId="8" borderId="0" xfId="6" applyFont="1" applyFill="1" applyBorder="1" applyAlignment="1">
      <alignment horizontal="center" vertical="center"/>
    </xf>
    <xf numFmtId="0" fontId="39" fillId="0" borderId="3" xfId="8" applyFont="1" applyBorder="1" applyAlignment="1">
      <alignment vertical="center"/>
    </xf>
    <xf numFmtId="0" fontId="39" fillId="0" borderId="4" xfId="8" applyFont="1" applyBorder="1" applyAlignment="1">
      <alignment vertical="center"/>
    </xf>
    <xf numFmtId="0" fontId="42" fillId="2" borderId="3" xfId="8" applyFont="1" applyFill="1" applyBorder="1" applyAlignment="1">
      <alignment vertical="center"/>
    </xf>
    <xf numFmtId="0" fontId="42" fillId="0" borderId="3" xfId="8" applyFont="1" applyBorder="1" applyAlignment="1">
      <alignment vertical="center"/>
    </xf>
    <xf numFmtId="0" fontId="49" fillId="6" borderId="0" xfId="5" applyFont="1" applyFill="1"/>
    <xf numFmtId="0" fontId="49" fillId="6" borderId="0" xfId="5" applyFont="1" applyFill="1" applyAlignment="1">
      <alignment horizontal="right"/>
    </xf>
    <xf numFmtId="1" fontId="42" fillId="0" borderId="3" xfId="1" applyNumberFormat="1" applyFont="1" applyFill="1" applyBorder="1" applyAlignment="1">
      <alignment horizontal="right" vertical="center" wrapText="1"/>
    </xf>
    <xf numFmtId="0" fontId="53" fillId="8" borderId="0" xfId="6" applyFont="1" applyFill="1" applyBorder="1" applyAlignment="1">
      <alignment horizontal="center" vertical="center"/>
    </xf>
    <xf numFmtId="0" fontId="52" fillId="8" borderId="0" xfId="6" applyFont="1" applyFill="1" applyBorder="1" applyAlignment="1">
      <alignment horizontal="center" vertical="center"/>
    </xf>
    <xf numFmtId="9" fontId="39" fillId="0" borderId="2" xfId="1" applyNumberFormat="1" applyFont="1" applyFill="1" applyBorder="1" applyAlignment="1">
      <alignment horizontal="right" vertical="center" wrapText="1"/>
    </xf>
    <xf numFmtId="0" fontId="39" fillId="2" borderId="5" xfId="6" applyFont="1" applyFill="1" applyBorder="1" applyAlignment="1">
      <alignment horizontal="left" vertical="center" wrapText="1"/>
    </xf>
    <xf numFmtId="1" fontId="39" fillId="0" borderId="5" xfId="1" applyNumberFormat="1" applyFont="1" applyFill="1" applyBorder="1" applyAlignment="1">
      <alignment horizontal="right" vertical="center" wrapText="1"/>
    </xf>
    <xf numFmtId="172" fontId="39" fillId="0" borderId="5" xfId="1" applyNumberFormat="1" applyFont="1" applyFill="1" applyBorder="1" applyAlignment="1">
      <alignment horizontal="right" vertical="center" wrapText="1"/>
    </xf>
    <xf numFmtId="43" fontId="49" fillId="2" borderId="0" xfId="8" applyNumberFormat="1" applyFont="1" applyFill="1" applyAlignment="1">
      <alignment horizontal="left" vertical="top" wrapText="1"/>
    </xf>
    <xf numFmtId="3" fontId="39" fillId="0" borderId="0" xfId="6" applyNumberFormat="1" applyFont="1" applyBorder="1" applyAlignment="1">
      <alignment horizontal="right" vertical="center"/>
    </xf>
    <xf numFmtId="172" fontId="39" fillId="0" borderId="4" xfId="21" applyNumberFormat="1" applyFont="1" applyFill="1" applyBorder="1" applyAlignment="1">
      <alignment horizontal="right" vertical="center" wrapText="1"/>
    </xf>
    <xf numFmtId="0" fontId="39" fillId="2" borderId="4" xfId="11" applyFont="1" applyFill="1" applyBorder="1" applyAlignment="1">
      <alignment horizontal="left" vertical="center" wrapText="1" indent="2"/>
    </xf>
    <xf numFmtId="3" fontId="39" fillId="0" borderId="4" xfId="11" applyNumberFormat="1" applyFont="1" applyBorder="1" applyAlignment="1">
      <alignment vertical="center" wrapText="1"/>
    </xf>
    <xf numFmtId="172" fontId="39" fillId="0" borderId="3" xfId="21" applyNumberFormat="1" applyFont="1" applyFill="1" applyBorder="1" applyAlignment="1">
      <alignment horizontal="right" vertical="center" wrapText="1"/>
    </xf>
    <xf numFmtId="0" fontId="42" fillId="2" borderId="0" xfId="11" applyFont="1" applyFill="1" applyAlignment="1">
      <alignment horizontal="right" vertical="center" wrapText="1"/>
    </xf>
    <xf numFmtId="169" fontId="39" fillId="2" borderId="0" xfId="12" applyNumberFormat="1" applyFont="1" applyFill="1" applyBorder="1" applyAlignment="1">
      <alignment horizontal="right" vertical="center"/>
    </xf>
    <xf numFmtId="0" fontId="100" fillId="2" borderId="0" xfId="5" applyFont="1" applyFill="1"/>
    <xf numFmtId="0" fontId="52" fillId="2" borderId="0" xfId="6" applyFont="1" applyFill="1" applyBorder="1" applyAlignment="1">
      <alignment horizontal="left" vertical="center"/>
    </xf>
    <xf numFmtId="0" fontId="39" fillId="2" borderId="4" xfId="11" applyFont="1" applyFill="1" applyBorder="1" applyAlignment="1">
      <alignment horizontal="left" vertical="center" wrapText="1"/>
    </xf>
    <xf numFmtId="168" fontId="39" fillId="0" borderId="2" xfId="21" applyNumberFormat="1" applyFont="1" applyFill="1" applyBorder="1" applyAlignment="1">
      <alignment horizontal="right" vertical="center" wrapText="1"/>
    </xf>
    <xf numFmtId="0" fontId="39" fillId="2" borderId="0" xfId="6" applyFont="1" applyFill="1" applyBorder="1" applyAlignment="1">
      <alignment horizontal="left" vertical="center" indent="2"/>
    </xf>
    <xf numFmtId="3" fontId="39" fillId="0" borderId="0" xfId="6" applyNumberFormat="1" applyFont="1" applyBorder="1" applyAlignment="1">
      <alignment vertical="center"/>
    </xf>
    <xf numFmtId="172" fontId="39" fillId="0" borderId="2" xfId="21" applyNumberFormat="1" applyFont="1" applyFill="1" applyBorder="1" applyAlignment="1">
      <alignment horizontal="right" vertical="center" wrapText="1"/>
    </xf>
    <xf numFmtId="0" fontId="39" fillId="0" borderId="4" xfId="11" applyFont="1" applyBorder="1" applyAlignment="1">
      <alignment horizontal="left" vertical="center" wrapText="1"/>
    </xf>
    <xf numFmtId="3" fontId="39" fillId="0" borderId="3" xfId="11" applyNumberFormat="1" applyFont="1" applyBorder="1" applyAlignment="1">
      <alignment vertical="center" wrapText="1"/>
    </xf>
    <xf numFmtId="172" fontId="39" fillId="2" borderId="0" xfId="1" applyNumberFormat="1" applyFont="1" applyFill="1" applyBorder="1" applyAlignment="1">
      <alignment horizontal="right" vertical="center" wrapText="1"/>
    </xf>
    <xf numFmtId="172" fontId="39" fillId="0" borderId="4" xfId="21" quotePrefix="1" applyNumberFormat="1" applyFont="1" applyFill="1" applyBorder="1" applyAlignment="1">
      <alignment horizontal="right" vertical="center" wrapText="1"/>
    </xf>
    <xf numFmtId="0" fontId="39" fillId="2" borderId="3" xfId="11" applyFont="1" applyFill="1" applyBorder="1" applyAlignment="1">
      <alignment horizontal="left" vertical="center" wrapText="1"/>
    </xf>
    <xf numFmtId="172" fontId="39" fillId="0" borderId="3" xfId="21" quotePrefix="1" applyNumberFormat="1" applyFont="1" applyFill="1" applyBorder="1" applyAlignment="1">
      <alignment horizontal="right" vertical="center" wrapText="1"/>
    </xf>
    <xf numFmtId="0" fontId="39" fillId="0" borderId="0" xfId="11" applyFont="1" applyAlignment="1">
      <alignment horizontal="left" vertical="center"/>
    </xf>
    <xf numFmtId="43" fontId="51" fillId="2" borderId="0" xfId="8" applyNumberFormat="1" applyFont="1" applyFill="1" applyAlignment="1">
      <alignment horizontal="right" vertical="center" wrapText="1"/>
    </xf>
    <xf numFmtId="175" fontId="39" fillId="0" borderId="0" xfId="6" applyNumberFormat="1" applyFont="1" applyBorder="1" applyAlignment="1">
      <alignment vertical="center"/>
    </xf>
    <xf numFmtId="173" fontId="39" fillId="0" borderId="2" xfId="21" applyNumberFormat="1" applyFont="1" applyFill="1" applyBorder="1" applyAlignment="1">
      <alignment horizontal="right" vertical="center" wrapText="1"/>
    </xf>
    <xf numFmtId="175" fontId="39" fillId="0" borderId="4" xfId="11" applyNumberFormat="1" applyFont="1" applyBorder="1" applyAlignment="1">
      <alignment vertical="center" wrapText="1"/>
    </xf>
    <xf numFmtId="173" fontId="39" fillId="0" borderId="4" xfId="21" applyNumberFormat="1" applyFont="1" applyFill="1" applyBorder="1" applyAlignment="1">
      <alignment horizontal="right" vertical="center" wrapText="1"/>
    </xf>
    <xf numFmtId="175" fontId="39" fillId="0" borderId="3" xfId="8" applyNumberFormat="1" applyFont="1" applyBorder="1" applyAlignment="1">
      <alignment vertical="center"/>
    </xf>
    <xf numFmtId="173" fontId="39" fillId="0" borderId="3" xfId="21" applyNumberFormat="1" applyFont="1" applyFill="1" applyBorder="1" applyAlignment="1">
      <alignment horizontal="right" vertical="center" wrapText="1"/>
    </xf>
    <xf numFmtId="0" fontId="101" fillId="2" borderId="0" xfId="4" applyFont="1" applyFill="1" applyAlignment="1">
      <alignment vertical="center"/>
    </xf>
    <xf numFmtId="172" fontId="39" fillId="0" borderId="3" xfId="8" applyNumberFormat="1" applyFont="1" applyBorder="1" applyAlignment="1">
      <alignment horizontal="right" vertical="center"/>
    </xf>
    <xf numFmtId="0" fontId="39" fillId="2" borderId="2" xfId="0" applyFont="1" applyFill="1" applyBorder="1" applyAlignment="1">
      <alignment vertical="top" wrapText="1"/>
    </xf>
    <xf numFmtId="0" fontId="39" fillId="0" borderId="2" xfId="0" applyFont="1" applyBorder="1" applyAlignment="1">
      <alignment vertical="top" wrapText="1"/>
    </xf>
    <xf numFmtId="0" fontId="39" fillId="5" borderId="2" xfId="0" applyFont="1" applyFill="1" applyBorder="1" applyAlignment="1">
      <alignment horizontal="left" vertical="top" wrapText="1" indent="1"/>
    </xf>
    <xf numFmtId="0" fontId="39" fillId="2" borderId="4" xfId="0" applyFont="1" applyFill="1" applyBorder="1" applyAlignment="1">
      <alignment vertical="top" wrapText="1"/>
    </xf>
    <xf numFmtId="0" fontId="39" fillId="0" borderId="4" xfId="0" applyFont="1" applyBorder="1" applyAlignment="1">
      <alignment vertical="top" wrapText="1"/>
    </xf>
    <xf numFmtId="0" fontId="39" fillId="5" borderId="4" xfId="0" applyFont="1" applyFill="1" applyBorder="1" applyAlignment="1">
      <alignment horizontal="left" vertical="top" wrapText="1" indent="1"/>
    </xf>
    <xf numFmtId="0" fontId="39" fillId="2" borderId="8" xfId="0" applyFont="1" applyFill="1" applyBorder="1" applyAlignment="1">
      <alignment vertical="top" wrapText="1"/>
    </xf>
    <xf numFmtId="0" fontId="39" fillId="0" borderId="8" xfId="0" applyFont="1" applyBorder="1" applyAlignment="1">
      <alignment vertical="top" wrapText="1"/>
    </xf>
    <xf numFmtId="0" fontId="39" fillId="5" borderId="8" xfId="0" applyFont="1" applyFill="1" applyBorder="1" applyAlignment="1">
      <alignment horizontal="left" vertical="top" wrapText="1" indent="1"/>
    </xf>
    <xf numFmtId="0" fontId="39" fillId="2" borderId="3" xfId="0" applyFont="1" applyFill="1" applyBorder="1" applyAlignment="1">
      <alignment vertical="top" wrapText="1"/>
    </xf>
    <xf numFmtId="0" fontId="39" fillId="0" borderId="3" xfId="0" applyFont="1" applyBorder="1" applyAlignment="1">
      <alignment vertical="top" wrapText="1"/>
    </xf>
    <xf numFmtId="0" fontId="39" fillId="5" borderId="3" xfId="0" applyFont="1" applyFill="1" applyBorder="1" applyAlignment="1">
      <alignment horizontal="left" vertical="top" wrapText="1" indent="1"/>
    </xf>
    <xf numFmtId="0" fontId="1" fillId="2" borderId="0" xfId="5" applyFont="1" applyFill="1" applyAlignment="1">
      <alignment vertical="top" wrapText="1"/>
    </xf>
    <xf numFmtId="0" fontId="102" fillId="2" borderId="25" xfId="60" applyFont="1" applyFill="1" applyBorder="1"/>
    <xf numFmtId="0" fontId="1" fillId="2" borderId="26" xfId="0" applyFont="1" applyFill="1" applyBorder="1"/>
    <xf numFmtId="0" fontId="1" fillId="2" borderId="27" xfId="0" applyFont="1" applyFill="1" applyBorder="1"/>
    <xf numFmtId="0" fontId="49" fillId="0" borderId="0" xfId="5" applyFont="1" applyAlignment="1">
      <alignment vertical="top"/>
    </xf>
    <xf numFmtId="0" fontId="55" fillId="7" borderId="0" xfId="0" applyFont="1" applyFill="1" applyAlignment="1">
      <alignment wrapText="1"/>
    </xf>
    <xf numFmtId="3" fontId="39" fillId="0" borderId="5" xfId="6" applyNumberFormat="1" applyFont="1" applyBorder="1" applyAlignment="1">
      <alignment horizontal="right" vertical="center"/>
    </xf>
    <xf numFmtId="172" fontId="39" fillId="0" borderId="5" xfId="21" applyNumberFormat="1" applyFont="1" applyFill="1" applyBorder="1" applyAlignment="1">
      <alignment horizontal="right" vertical="center" wrapText="1"/>
    </xf>
    <xf numFmtId="168" fontId="39" fillId="0" borderId="5" xfId="21" applyNumberFormat="1" applyFont="1" applyFill="1" applyBorder="1" applyAlignment="1">
      <alignment horizontal="right" vertical="center" wrapText="1"/>
    </xf>
    <xf numFmtId="0" fontId="49" fillId="2" borderId="0" xfId="6" applyFont="1" applyFill="1" applyBorder="1" applyAlignment="1">
      <alignment horizontal="left" vertical="center"/>
    </xf>
    <xf numFmtId="168" fontId="49" fillId="2" borderId="0" xfId="1" applyNumberFormat="1" applyFont="1" applyFill="1" applyBorder="1" applyAlignment="1">
      <alignment horizontal="right" vertical="center" wrapText="1"/>
    </xf>
    <xf numFmtId="0" fontId="57" fillId="2" borderId="0" xfId="4" applyFont="1" applyFill="1" applyAlignment="1">
      <alignment vertical="center"/>
    </xf>
    <xf numFmtId="0" fontId="56" fillId="2" borderId="0" xfId="4" applyFont="1" applyFill="1" applyAlignment="1">
      <alignment vertical="center"/>
    </xf>
    <xf numFmtId="168" fontId="39" fillId="2" borderId="0" xfId="1" applyNumberFormat="1" applyFont="1" applyFill="1" applyBorder="1" applyAlignment="1">
      <alignment horizontal="right" vertical="center" wrapText="1"/>
    </xf>
    <xf numFmtId="171" fontId="39" fillId="2" borderId="2" xfId="15" applyNumberFormat="1" applyFont="1" applyFill="1" applyBorder="1" applyAlignment="1">
      <alignment horizontal="right" vertical="center" wrapText="1"/>
    </xf>
    <xf numFmtId="0" fontId="39" fillId="0" borderId="4" xfId="11" applyFont="1" applyBorder="1" applyAlignment="1">
      <alignment horizontal="left" vertical="center" wrapText="1" indent="2"/>
    </xf>
    <xf numFmtId="171" fontId="39" fillId="0" borderId="4" xfId="11" applyNumberFormat="1" applyFont="1" applyBorder="1" applyAlignment="1">
      <alignment vertical="center" wrapText="1"/>
    </xf>
    <xf numFmtId="171" fontId="39" fillId="0" borderId="2" xfId="11" applyNumberFormat="1" applyFont="1" applyBorder="1" applyAlignment="1">
      <alignment horizontal="right" vertical="center" wrapText="1"/>
    </xf>
    <xf numFmtId="171" fontId="39" fillId="0" borderId="2" xfId="15" applyNumberFormat="1" applyFont="1" applyFill="1" applyBorder="1" applyAlignment="1">
      <alignment horizontal="right" vertical="center" wrapText="1"/>
    </xf>
    <xf numFmtId="171" fontId="39" fillId="0" borderId="2" xfId="11" applyNumberFormat="1" applyFont="1" applyBorder="1" applyAlignment="1">
      <alignment vertical="center" wrapText="1"/>
    </xf>
    <xf numFmtId="176" fontId="0" fillId="2" borderId="0" xfId="0" applyNumberFormat="1" applyFill="1"/>
    <xf numFmtId="0" fontId="42" fillId="0" borderId="2" xfId="11" applyFont="1" applyBorder="1" applyAlignment="1">
      <alignment horizontal="right" vertical="center" wrapText="1"/>
    </xf>
    <xf numFmtId="10" fontId="39" fillId="0" borderId="2" xfId="11" applyNumberFormat="1" applyFont="1" applyBorder="1" applyAlignment="1">
      <alignment vertical="center" wrapText="1"/>
    </xf>
    <xf numFmtId="0" fontId="39" fillId="0" borderId="3" xfId="8" applyFont="1" applyBorder="1" applyAlignment="1">
      <alignment horizontal="left" vertical="center" indent="2"/>
    </xf>
    <xf numFmtId="171" fontId="39" fillId="0" borderId="3" xfId="8" applyNumberFormat="1" applyFont="1" applyBorder="1" applyAlignment="1">
      <alignment vertical="center"/>
    </xf>
    <xf numFmtId="171" fontId="39" fillId="0" borderId="3" xfId="11" applyNumberFormat="1" applyFont="1" applyBorder="1" applyAlignment="1">
      <alignment horizontal="right" vertical="center" wrapText="1"/>
    </xf>
    <xf numFmtId="171" fontId="39" fillId="0" borderId="3" xfId="8" applyNumberFormat="1" applyFont="1" applyBorder="1" applyAlignment="1">
      <alignment horizontal="right" vertical="center"/>
    </xf>
    <xf numFmtId="171" fontId="39" fillId="0" borderId="3" xfId="15" applyNumberFormat="1" applyFont="1" applyFill="1" applyBorder="1" applyAlignment="1">
      <alignment horizontal="right" vertical="center"/>
    </xf>
    <xf numFmtId="171" fontId="39" fillId="2" borderId="0" xfId="15" applyNumberFormat="1" applyFont="1" applyFill="1" applyBorder="1" applyAlignment="1">
      <alignment horizontal="right" vertical="center"/>
    </xf>
    <xf numFmtId="0" fontId="39" fillId="2" borderId="0" xfId="8" applyFont="1" applyFill="1" applyAlignment="1">
      <alignment horizontal="left" vertical="center" indent="2"/>
    </xf>
    <xf numFmtId="0" fontId="39" fillId="0" borderId="0" xfId="8" applyFont="1" applyAlignment="1">
      <alignment horizontal="left" vertical="center"/>
    </xf>
    <xf numFmtId="0" fontId="49" fillId="0" borderId="0" xfId="8" applyFont="1" applyAlignment="1">
      <alignment horizontal="left" vertical="center" indent="2"/>
    </xf>
    <xf numFmtId="171" fontId="49" fillId="0" borderId="0" xfId="15" applyNumberFormat="1" applyFont="1" applyFill="1" applyBorder="1" applyAlignment="1">
      <alignment horizontal="right" vertical="center"/>
    </xf>
    <xf numFmtId="0" fontId="54" fillId="2" borderId="0" xfId="8" applyFont="1" applyFill="1" applyAlignment="1">
      <alignment horizontal="left" vertical="center"/>
    </xf>
    <xf numFmtId="171" fontId="39" fillId="2" borderId="2" xfId="16" applyNumberFormat="1" applyFont="1" applyFill="1" applyBorder="1" applyAlignment="1">
      <alignment horizontal="right" vertical="center" wrapText="1"/>
    </xf>
    <xf numFmtId="171" fontId="39" fillId="0" borderId="4" xfId="11" applyNumberFormat="1" applyFont="1" applyBorder="1" applyAlignment="1">
      <alignment horizontal="right" vertical="center" wrapText="1"/>
    </xf>
    <xf numFmtId="171" fontId="39" fillId="0" borderId="4" xfId="16" applyNumberFormat="1" applyFont="1" applyFill="1" applyBorder="1" applyAlignment="1">
      <alignment horizontal="right" vertical="center" wrapText="1"/>
    </xf>
    <xf numFmtId="9" fontId="0" fillId="2" borderId="0" xfId="0" applyNumberFormat="1" applyFill="1"/>
    <xf numFmtId="171" fontId="39" fillId="0" borderId="2" xfId="8" applyNumberFormat="1" applyFont="1" applyBorder="1" applyAlignment="1">
      <alignment vertical="center"/>
    </xf>
    <xf numFmtId="171" fontId="39" fillId="0" borderId="4" xfId="8" applyNumberFormat="1" applyFont="1" applyBorder="1" applyAlignment="1">
      <alignment horizontal="right" vertical="center"/>
    </xf>
    <xf numFmtId="171" fontId="39" fillId="0" borderId="4" xfId="16" applyNumberFormat="1" applyFont="1" applyFill="1" applyBorder="1" applyAlignment="1">
      <alignment horizontal="right" vertical="center"/>
    </xf>
    <xf numFmtId="171" fontId="39" fillId="0" borderId="2" xfId="8" applyNumberFormat="1" applyFont="1" applyBorder="1" applyAlignment="1">
      <alignment horizontal="right" vertical="center"/>
    </xf>
    <xf numFmtId="171" fontId="39" fillId="0" borderId="2" xfId="16" applyNumberFormat="1" applyFont="1" applyFill="1" applyBorder="1" applyAlignment="1">
      <alignment horizontal="right" vertical="center" wrapText="1"/>
    </xf>
    <xf numFmtId="171" fontId="39" fillId="0" borderId="3" xfId="16" applyNumberFormat="1" applyFont="1" applyFill="1" applyBorder="1" applyAlignment="1">
      <alignment horizontal="right" vertical="center"/>
    </xf>
    <xf numFmtId="171" fontId="49" fillId="2" borderId="0" xfId="16" applyNumberFormat="1" applyFont="1" applyFill="1" applyBorder="1" applyAlignment="1">
      <alignment horizontal="right" vertical="center"/>
    </xf>
    <xf numFmtId="170" fontId="39" fillId="0" borderId="2" xfId="6" applyNumberFormat="1" applyFont="1" applyBorder="1" applyAlignment="1">
      <alignment horizontal="right" vertical="center"/>
    </xf>
    <xf numFmtId="170" fontId="39" fillId="2" borderId="2" xfId="1" applyNumberFormat="1" applyFont="1" applyFill="1" applyBorder="1" applyAlignment="1">
      <alignment horizontal="right" vertical="center" wrapText="1"/>
    </xf>
    <xf numFmtId="0" fontId="0" fillId="2" borderId="26" xfId="0" applyFill="1" applyBorder="1"/>
    <xf numFmtId="0" fontId="0" fillId="2" borderId="27" xfId="0" applyFill="1" applyBorder="1"/>
    <xf numFmtId="0" fontId="105" fillId="2" borderId="0" xfId="8" applyFont="1" applyFill="1" applyAlignment="1">
      <alignment horizontal="right" vertical="center" wrapText="1"/>
    </xf>
    <xf numFmtId="0" fontId="106" fillId="2" borderId="0" xfId="5" applyFont="1" applyFill="1"/>
    <xf numFmtId="0" fontId="59" fillId="2" borderId="0" xfId="4" applyFont="1" applyFill="1" applyAlignment="1">
      <alignment horizontal="center" vertical="center"/>
    </xf>
    <xf numFmtId="0" fontId="59" fillId="8" borderId="0" xfId="4" applyFont="1" applyFill="1" applyAlignment="1">
      <alignment vertical="center"/>
    </xf>
    <xf numFmtId="0" fontId="105" fillId="8" borderId="0" xfId="8" applyFont="1" applyFill="1" applyAlignment="1">
      <alignment horizontal="right" vertical="center" wrapText="1"/>
    </xf>
    <xf numFmtId="0" fontId="64" fillId="8" borderId="0" xfId="4" applyFont="1" applyFill="1" applyAlignment="1">
      <alignment horizontal="right" vertical="center"/>
    </xf>
    <xf numFmtId="0" fontId="59" fillId="8" borderId="0" xfId="4" applyFont="1" applyFill="1" applyAlignment="1">
      <alignment horizontal="center" vertical="center"/>
    </xf>
    <xf numFmtId="0" fontId="49" fillId="2" borderId="0" xfId="11" applyFont="1" applyFill="1" applyAlignment="1">
      <alignment horizontal="left" vertical="center" wrapText="1"/>
    </xf>
    <xf numFmtId="172" fontId="39" fillId="0" borderId="0" xfId="1" quotePrefix="1" applyNumberFormat="1" applyFont="1" applyFill="1" applyBorder="1" applyAlignment="1">
      <alignment horizontal="right" vertical="center" wrapText="1"/>
    </xf>
    <xf numFmtId="0" fontId="49" fillId="2" borderId="5" xfId="11" applyFont="1" applyFill="1" applyBorder="1" applyAlignment="1">
      <alignment horizontal="left" vertical="center" wrapText="1"/>
    </xf>
    <xf numFmtId="0" fontId="42" fillId="2" borderId="5" xfId="11" applyFont="1" applyFill="1" applyBorder="1" applyAlignment="1">
      <alignment horizontal="left" vertical="center" wrapText="1"/>
    </xf>
    <xf numFmtId="173" fontId="1" fillId="2" borderId="0" xfId="1" applyNumberFormat="1" applyFont="1" applyFill="1"/>
    <xf numFmtId="0" fontId="39" fillId="2" borderId="5" xfId="11" applyFont="1" applyFill="1" applyBorder="1" applyAlignment="1">
      <alignment horizontal="left" vertical="center" wrapText="1"/>
    </xf>
    <xf numFmtId="3" fontId="39" fillId="0" borderId="0" xfId="11" applyNumberFormat="1" applyFont="1" applyAlignment="1">
      <alignment horizontal="right" vertical="center" wrapText="1"/>
    </xf>
    <xf numFmtId="168" fontId="39" fillId="0" borderId="0" xfId="8" applyNumberFormat="1" applyFont="1" applyAlignment="1">
      <alignment horizontal="right" vertical="center" wrapText="1"/>
    </xf>
    <xf numFmtId="168" fontId="39" fillId="0" borderId="0" xfId="21" applyNumberFormat="1" applyFont="1" applyFill="1" applyBorder="1" applyAlignment="1">
      <alignment horizontal="right" vertical="center" wrapText="1"/>
    </xf>
    <xf numFmtId="3" fontId="39" fillId="0" borderId="3" xfId="11" applyNumberFormat="1" applyFont="1" applyBorder="1" applyAlignment="1">
      <alignment horizontal="right" vertical="center" wrapText="1"/>
    </xf>
    <xf numFmtId="172" fontId="42" fillId="0" borderId="5" xfId="1" applyNumberFormat="1" applyFont="1" applyFill="1" applyBorder="1" applyAlignment="1">
      <alignment horizontal="right" vertical="center" wrapText="1"/>
    </xf>
    <xf numFmtId="172" fontId="42" fillId="0" borderId="3" xfId="1" quotePrefix="1" applyNumberFormat="1" applyFont="1" applyFill="1" applyBorder="1" applyAlignment="1">
      <alignment horizontal="right" vertical="center" wrapText="1"/>
    </xf>
    <xf numFmtId="0" fontId="39" fillId="2" borderId="2" xfId="11" applyFont="1" applyFill="1" applyBorder="1" applyAlignment="1">
      <alignment horizontal="left" vertical="center" wrapText="1"/>
    </xf>
    <xf numFmtId="3" fontId="39" fillId="0" borderId="2" xfId="11" applyNumberFormat="1" applyFont="1" applyBorder="1" applyAlignment="1">
      <alignment horizontal="right" vertical="center" wrapText="1"/>
    </xf>
    <xf numFmtId="3" fontId="39" fillId="0" borderId="5" xfId="11" applyNumberFormat="1" applyFont="1" applyBorder="1" applyAlignment="1">
      <alignment horizontal="right" vertical="center" wrapText="1"/>
    </xf>
    <xf numFmtId="168" fontId="42" fillId="0" borderId="16" xfId="8" applyNumberFormat="1" applyFont="1" applyBorder="1" applyAlignment="1">
      <alignment horizontal="right" vertical="center" wrapText="1"/>
    </xf>
    <xf numFmtId="168" fontId="42" fillId="0" borderId="5" xfId="8" applyNumberFormat="1" applyFont="1" applyBorder="1" applyAlignment="1">
      <alignment horizontal="right" vertical="center" wrapText="1"/>
    </xf>
    <xf numFmtId="168" fontId="42" fillId="0" borderId="0" xfId="8" applyNumberFormat="1" applyFont="1" applyAlignment="1">
      <alignment horizontal="right" vertical="center" wrapText="1"/>
    </xf>
    <xf numFmtId="168" fontId="42" fillId="0" borderId="0" xfId="21" applyNumberFormat="1" applyFont="1" applyFill="1" applyBorder="1" applyAlignment="1">
      <alignment horizontal="right" vertical="center" wrapText="1"/>
    </xf>
    <xf numFmtId="168" fontId="42" fillId="0" borderId="5" xfId="21" applyNumberFormat="1" applyFont="1" applyFill="1" applyBorder="1" applyAlignment="1">
      <alignment horizontal="right" vertical="center" wrapText="1"/>
    </xf>
    <xf numFmtId="0" fontId="39" fillId="2" borderId="26" xfId="0" applyFont="1" applyFill="1" applyBorder="1"/>
    <xf numFmtId="0" fontId="39" fillId="2" borderId="27" xfId="0" applyFont="1" applyFill="1" applyBorder="1"/>
    <xf numFmtId="3" fontId="107" fillId="0" borderId="0" xfId="0" applyNumberFormat="1" applyFont="1"/>
    <xf numFmtId="43" fontId="1" fillId="2" borderId="0" xfId="0" applyNumberFormat="1" applyFont="1" applyFill="1"/>
    <xf numFmtId="0" fontId="39" fillId="0" borderId="0" xfId="6" applyFont="1" applyBorder="1" applyAlignment="1">
      <alignment horizontal="left" vertical="center" wrapText="1"/>
    </xf>
    <xf numFmtId="172" fontId="39" fillId="5" borderId="11" xfId="21" applyNumberFormat="1" applyFont="1" applyFill="1" applyBorder="1" applyAlignment="1">
      <alignment horizontal="right" vertical="center" wrapText="1"/>
    </xf>
    <xf numFmtId="4" fontId="1" fillId="2" borderId="0" xfId="0" applyNumberFormat="1" applyFont="1" applyFill="1"/>
    <xf numFmtId="43" fontId="1" fillId="0" borderId="0" xfId="0" applyNumberFormat="1" applyFont="1"/>
    <xf numFmtId="166" fontId="1" fillId="0" borderId="0" xfId="1" applyFont="1" applyFill="1"/>
    <xf numFmtId="0" fontId="53" fillId="8" borderId="0" xfId="6" applyFont="1" applyFill="1" applyBorder="1" applyAlignment="1">
      <alignment horizontal="left" vertical="top" wrapText="1"/>
    </xf>
    <xf numFmtId="0" fontId="30" fillId="5" borderId="0" xfId="6" applyFont="1" applyFill="1" applyBorder="1" applyAlignment="1">
      <alignment horizontal="left" vertical="top" wrapText="1"/>
    </xf>
    <xf numFmtId="0" fontId="109" fillId="5" borderId="13" xfId="0" applyFont="1" applyFill="1" applyBorder="1" applyAlignment="1">
      <alignment horizontal="left" vertical="top" wrapText="1"/>
    </xf>
    <xf numFmtId="0" fontId="30" fillId="5" borderId="13" xfId="0" applyFont="1" applyFill="1" applyBorder="1" applyAlignment="1">
      <alignment horizontal="left" vertical="top" wrapText="1"/>
    </xf>
    <xf numFmtId="17" fontId="30" fillId="5" borderId="13" xfId="0" applyNumberFormat="1" applyFont="1" applyFill="1" applyBorder="1" applyAlignment="1">
      <alignment horizontal="left" vertical="top" wrapText="1"/>
    </xf>
    <xf numFmtId="0" fontId="30" fillId="5" borderId="11" xfId="6" applyFont="1" applyFill="1" applyBorder="1" applyAlignment="1">
      <alignment horizontal="left" vertical="top" wrapText="1"/>
    </xf>
    <xf numFmtId="0" fontId="111" fillId="2" borderId="0" xfId="4" applyFont="1" applyFill="1" applyAlignment="1">
      <alignment horizontal="right" vertical="center"/>
    </xf>
    <xf numFmtId="0" fontId="112" fillId="9" borderId="0" xfId="0" applyFont="1" applyFill="1" applyAlignment="1">
      <alignment horizontal="left" vertical="center" wrapText="1"/>
    </xf>
    <xf numFmtId="0" fontId="112" fillId="9" borderId="0" xfId="0" applyFont="1" applyFill="1" applyAlignment="1">
      <alignment horizontal="right" vertical="center"/>
    </xf>
    <xf numFmtId="0" fontId="113" fillId="9" borderId="0" xfId="0" applyFont="1" applyFill="1" applyAlignment="1">
      <alignment horizontal="right" vertical="center"/>
    </xf>
    <xf numFmtId="0" fontId="39" fillId="4" borderId="0" xfId="0" applyFont="1" applyFill="1" applyAlignment="1">
      <alignment horizontal="left" vertical="center" wrapText="1"/>
    </xf>
    <xf numFmtId="0" fontId="39" fillId="0" borderId="2" xfId="0" applyFont="1" applyBorder="1" applyAlignment="1">
      <alignment horizontal="right" vertical="center" wrapText="1"/>
    </xf>
    <xf numFmtId="3" fontId="39" fillId="0" borderId="2" xfId="0" applyNumberFormat="1" applyFont="1" applyBorder="1" applyAlignment="1">
      <alignment horizontal="right" vertical="center" wrapText="1"/>
    </xf>
    <xf numFmtId="0" fontId="39" fillId="0" borderId="0" xfId="0" applyFont="1" applyAlignment="1">
      <alignment horizontal="right" vertical="center" wrapText="1"/>
    </xf>
    <xf numFmtId="0" fontId="39" fillId="0" borderId="4" xfId="0" applyFont="1" applyBorder="1" applyAlignment="1">
      <alignment horizontal="right" vertical="center" wrapText="1"/>
    </xf>
    <xf numFmtId="0" fontId="39" fillId="4" borderId="5" xfId="0" applyFont="1" applyFill="1" applyBorder="1" applyAlignment="1">
      <alignment horizontal="left" vertical="center" wrapText="1"/>
    </xf>
    <xf numFmtId="0" fontId="39" fillId="0" borderId="3" xfId="0" applyFont="1" applyBorder="1" applyAlignment="1">
      <alignment horizontal="right" vertical="center" wrapText="1"/>
    </xf>
    <xf numFmtId="3" fontId="39" fillId="0" borderId="3" xfId="0" applyNumberFormat="1" applyFont="1" applyBorder="1" applyAlignment="1">
      <alignment horizontal="right" vertical="center" wrapText="1"/>
    </xf>
    <xf numFmtId="3" fontId="39" fillId="0" borderId="5" xfId="0" applyNumberFormat="1" applyFont="1" applyBorder="1" applyAlignment="1">
      <alignment horizontal="right" vertical="center" wrapText="1"/>
    </xf>
    <xf numFmtId="0" fontId="59" fillId="0" borderId="0" xfId="4" applyFont="1" applyAlignment="1">
      <alignment vertical="center"/>
    </xf>
    <xf numFmtId="0" fontId="53" fillId="8" borderId="0" xfId="6" applyFont="1" applyFill="1" applyBorder="1" applyAlignment="1">
      <alignment horizontal="left" vertical="center" wrapText="1"/>
    </xf>
    <xf numFmtId="175" fontId="39" fillId="0" borderId="2" xfId="6" applyNumberFormat="1" applyFont="1" applyBorder="1" applyAlignment="1">
      <alignment horizontal="right" vertical="center" wrapText="1"/>
    </xf>
    <xf numFmtId="175" fontId="39" fillId="0" borderId="4" xfId="6" applyNumberFormat="1" applyFont="1" applyBorder="1" applyAlignment="1">
      <alignment horizontal="right" vertical="center" wrapText="1"/>
    </xf>
    <xf numFmtId="175" fontId="39" fillId="0" borderId="0" xfId="6" applyNumberFormat="1" applyFont="1" applyBorder="1" applyAlignment="1">
      <alignment horizontal="right" vertical="center" wrapText="1"/>
    </xf>
    <xf numFmtId="9" fontId="39" fillId="0" borderId="8" xfId="6" applyNumberFormat="1" applyFont="1" applyBorder="1" applyAlignment="1">
      <alignment horizontal="right" vertical="center" wrapText="1"/>
    </xf>
    <xf numFmtId="9" fontId="39" fillId="0" borderId="2" xfId="2" applyFont="1" applyFill="1" applyBorder="1" applyAlignment="1">
      <alignment horizontal="right" vertical="center" wrapText="1"/>
    </xf>
    <xf numFmtId="171" fontId="39" fillId="0" borderId="2" xfId="2" applyNumberFormat="1" applyFont="1" applyFill="1" applyBorder="1" applyAlignment="1">
      <alignment horizontal="right" vertical="center" wrapText="1"/>
    </xf>
    <xf numFmtId="175" fontId="39" fillId="0" borderId="8" xfId="6" applyNumberFormat="1" applyFont="1" applyBorder="1" applyAlignment="1">
      <alignment horizontal="right" vertical="center" wrapText="1"/>
    </xf>
    <xf numFmtId="179" fontId="39" fillId="0" borderId="2" xfId="2" applyNumberFormat="1" applyFont="1" applyFill="1" applyBorder="1" applyAlignment="1">
      <alignment horizontal="right" vertical="center" wrapText="1"/>
    </xf>
    <xf numFmtId="175" fontId="39" fillId="0" borderId="3" xfId="6" applyNumberFormat="1" applyFont="1" applyBorder="1" applyAlignment="1">
      <alignment horizontal="right" vertical="center" wrapText="1"/>
    </xf>
    <xf numFmtId="173" fontId="39" fillId="0" borderId="5" xfId="21" applyNumberFormat="1" applyFont="1" applyFill="1" applyBorder="1" applyAlignment="1">
      <alignment horizontal="right" vertical="center" wrapText="1"/>
    </xf>
    <xf numFmtId="173" fontId="0" fillId="2" borderId="0" xfId="0" applyNumberFormat="1" applyFill="1"/>
    <xf numFmtId="9" fontId="42" fillId="5" borderId="2" xfId="2" applyFont="1" applyFill="1" applyBorder="1" applyAlignment="1">
      <alignment horizontal="right" vertical="center" wrapText="1"/>
    </xf>
    <xf numFmtId="0" fontId="112" fillId="9" borderId="0" xfId="0" applyFont="1" applyFill="1" applyAlignment="1">
      <alignment horizontal="center" vertical="center"/>
    </xf>
    <xf numFmtId="0" fontId="113" fillId="9" borderId="0" xfId="0" applyFont="1" applyFill="1" applyAlignment="1">
      <alignment horizontal="center" vertical="center"/>
    </xf>
    <xf numFmtId="0" fontId="39" fillId="0" borderId="2" xfId="8" applyFont="1" applyBorder="1" applyAlignment="1">
      <alignment horizontal="right" vertical="center"/>
    </xf>
    <xf numFmtId="1" fontId="39" fillId="0" borderId="2" xfId="22" applyNumberFormat="1" applyFont="1" applyFill="1" applyBorder="1" applyAlignment="1">
      <alignment horizontal="right" vertical="center" wrapText="1"/>
    </xf>
    <xf numFmtId="0" fontId="39" fillId="0" borderId="4" xfId="21" applyNumberFormat="1" applyFont="1" applyFill="1" applyBorder="1" applyAlignment="1">
      <alignment horizontal="right" vertical="center"/>
    </xf>
    <xf numFmtId="178" fontId="39" fillId="0" borderId="5" xfId="22" applyNumberFormat="1" applyFont="1" applyFill="1" applyBorder="1" applyAlignment="1">
      <alignment horizontal="right" vertical="center" wrapText="1"/>
    </xf>
    <xf numFmtId="175" fontId="1" fillId="2" borderId="0" xfId="0" applyNumberFormat="1" applyFont="1" applyFill="1"/>
    <xf numFmtId="0" fontId="42" fillId="2" borderId="9" xfId="8" applyFont="1" applyFill="1" applyBorder="1" applyAlignment="1">
      <alignment vertical="center"/>
    </xf>
    <xf numFmtId="3" fontId="76" fillId="2" borderId="0" xfId="8" applyNumberFormat="1" applyFont="1" applyFill="1" applyAlignment="1">
      <alignment horizontal="right" vertical="center"/>
    </xf>
    <xf numFmtId="0" fontId="76" fillId="2" borderId="0" xfId="8" applyFont="1" applyFill="1" applyAlignment="1">
      <alignment vertical="center"/>
    </xf>
    <xf numFmtId="0" fontId="42" fillId="2" borderId="2" xfId="8" applyFont="1" applyFill="1" applyBorder="1" applyAlignment="1">
      <alignment vertical="center"/>
    </xf>
    <xf numFmtId="171" fontId="76" fillId="2" borderId="0" xfId="2" applyNumberFormat="1" applyFont="1" applyFill="1" applyAlignment="1">
      <alignment horizontal="right" vertical="center"/>
    </xf>
    <xf numFmtId="175" fontId="76" fillId="2" borderId="0" xfId="8" applyNumberFormat="1" applyFont="1" applyFill="1" applyAlignment="1">
      <alignment horizontal="center" vertical="center"/>
    </xf>
    <xf numFmtId="171" fontId="76" fillId="2" borderId="0" xfId="2" applyNumberFormat="1" applyFont="1" applyFill="1" applyAlignment="1">
      <alignment horizontal="center" vertical="center"/>
    </xf>
    <xf numFmtId="0" fontId="64" fillId="8" borderId="0" xfId="6" applyFont="1" applyFill="1" applyBorder="1" applyAlignment="1">
      <alignment vertical="center" wrapText="1"/>
    </xf>
    <xf numFmtId="0" fontId="24" fillId="8" borderId="2" xfId="6" applyFont="1" applyFill="1" applyBorder="1" applyAlignment="1">
      <alignment horizontal="center" vertical="center" wrapText="1"/>
    </xf>
    <xf numFmtId="0" fontId="24" fillId="8" borderId="4" xfId="6" applyFont="1" applyFill="1" applyBorder="1" applyAlignment="1">
      <alignment horizontal="center" vertical="center" wrapText="1"/>
    </xf>
    <xf numFmtId="0" fontId="64" fillId="8" borderId="4" xfId="6" applyFont="1" applyFill="1" applyBorder="1" applyAlignment="1">
      <alignment horizontal="center" vertical="center" wrapText="1"/>
    </xf>
    <xf numFmtId="0" fontId="24" fillId="8" borderId="0" xfId="6" applyFont="1" applyFill="1" applyBorder="1" applyAlignment="1">
      <alignment horizontal="center" vertical="center" wrapText="1"/>
    </xf>
    <xf numFmtId="172" fontId="42" fillId="0" borderId="2" xfId="1" applyNumberFormat="1" applyFont="1" applyFill="1" applyBorder="1" applyAlignment="1">
      <alignment horizontal="right" vertical="center" wrapText="1"/>
    </xf>
    <xf numFmtId="0" fontId="49" fillId="2" borderId="0" xfId="6" applyFont="1" applyFill="1" applyBorder="1" applyAlignment="1">
      <alignment horizontal="left" vertical="center" wrapText="1"/>
    </xf>
    <xf numFmtId="0" fontId="114" fillId="0" borderId="4" xfId="0" applyFont="1" applyBorder="1" applyAlignment="1">
      <alignment vertical="top" wrapText="1"/>
    </xf>
    <xf numFmtId="0" fontId="114" fillId="0" borderId="8" xfId="0" applyFont="1" applyBorder="1" applyAlignment="1">
      <alignment vertical="top" wrapText="1"/>
    </xf>
    <xf numFmtId="0" fontId="114" fillId="0" borderId="3" xfId="0" applyFont="1" applyBorder="1" applyAlignment="1">
      <alignment vertical="top" wrapText="1"/>
    </xf>
    <xf numFmtId="0" fontId="114" fillId="0" borderId="2" xfId="0" applyFont="1" applyBorder="1" applyAlignment="1">
      <alignment vertical="top" wrapText="1"/>
    </xf>
    <xf numFmtId="168" fontId="39" fillId="2" borderId="0" xfId="60" applyNumberFormat="1" applyFont="1" applyFill="1"/>
    <xf numFmtId="0" fontId="84" fillId="15" borderId="36" xfId="0" applyFont="1" applyFill="1" applyBorder="1" applyAlignment="1">
      <alignment horizontal="center" vertical="center" wrapText="1"/>
    </xf>
    <xf numFmtId="0" fontId="84" fillId="15" borderId="37" xfId="0" applyFont="1" applyFill="1" applyBorder="1" applyAlignment="1">
      <alignment horizontal="center" vertical="center" wrapText="1"/>
    </xf>
    <xf numFmtId="0" fontId="17" fillId="0" borderId="0" xfId="0" applyFont="1"/>
    <xf numFmtId="9" fontId="3" fillId="2" borderId="0" xfId="2" applyFont="1" applyFill="1" applyAlignment="1">
      <alignment horizontal="right"/>
    </xf>
    <xf numFmtId="0" fontId="47" fillId="2" borderId="0" xfId="19" applyFont="1" applyFill="1"/>
    <xf numFmtId="6" fontId="39" fillId="0" borderId="5" xfId="8" applyNumberFormat="1" applyFont="1" applyBorder="1" applyAlignment="1">
      <alignment horizontal="right" vertical="center"/>
    </xf>
    <xf numFmtId="0" fontId="22" fillId="0" borderId="2" xfId="8" applyFont="1" applyBorder="1" applyAlignment="1">
      <alignment vertical="center"/>
    </xf>
    <xf numFmtId="3" fontId="17" fillId="5" borderId="0" xfId="11" applyNumberFormat="1" applyFont="1" applyFill="1" applyAlignment="1">
      <alignment horizontal="right" vertical="center" wrapText="1"/>
    </xf>
    <xf numFmtId="168" fontId="39" fillId="5" borderId="2" xfId="21" applyNumberFormat="1" applyFont="1" applyFill="1" applyBorder="1" applyAlignment="1">
      <alignment horizontal="right" vertical="center" wrapText="1"/>
    </xf>
    <xf numFmtId="0" fontId="86" fillId="16" borderId="5" xfId="1" applyNumberFormat="1" applyFont="1" applyFill="1" applyBorder="1" applyAlignment="1">
      <alignment horizontal="right" vertical="center"/>
    </xf>
    <xf numFmtId="9" fontId="86" fillId="0" borderId="5" xfId="0" applyNumberFormat="1" applyFont="1" applyBorder="1" applyAlignment="1">
      <alignment horizontal="right" vertical="center"/>
    </xf>
    <xf numFmtId="10" fontId="86" fillId="0" borderId="5" xfId="0" applyNumberFormat="1" applyFont="1" applyBorder="1" applyAlignment="1">
      <alignment horizontal="right" vertical="center"/>
    </xf>
    <xf numFmtId="0" fontId="86" fillId="16" borderId="2" xfId="1" applyNumberFormat="1" applyFont="1" applyFill="1" applyBorder="1" applyAlignment="1">
      <alignment horizontal="right" vertical="center" wrapText="1"/>
    </xf>
    <xf numFmtId="0" fontId="85" fillId="4" borderId="8" xfId="0" applyFont="1" applyFill="1" applyBorder="1" applyAlignment="1">
      <alignment horizontal="left" vertical="center" wrapText="1"/>
    </xf>
    <xf numFmtId="10" fontId="86" fillId="16" borderId="0" xfId="0" applyNumberFormat="1" applyFont="1" applyFill="1" applyAlignment="1">
      <alignment horizontal="right" vertical="center" wrapText="1"/>
    </xf>
    <xf numFmtId="10" fontId="85" fillId="0" borderId="0" xfId="0" applyNumberFormat="1" applyFont="1" applyAlignment="1">
      <alignment horizontal="right" vertical="center" wrapText="1"/>
    </xf>
    <xf numFmtId="10" fontId="85" fillId="0" borderId="3" xfId="0" applyNumberFormat="1" applyFont="1" applyBorder="1" applyAlignment="1">
      <alignment horizontal="right" vertical="center" wrapText="1"/>
    </xf>
    <xf numFmtId="1" fontId="86" fillId="16" borderId="2" xfId="0" applyNumberFormat="1" applyFont="1" applyFill="1" applyBorder="1" applyAlignment="1">
      <alignment horizontal="right" vertical="center" wrapText="1"/>
    </xf>
    <xf numFmtId="1" fontId="86" fillId="16" borderId="3" xfId="0" applyNumberFormat="1" applyFont="1" applyFill="1" applyBorder="1" applyAlignment="1">
      <alignment horizontal="right" vertical="center" wrapText="1"/>
    </xf>
    <xf numFmtId="171" fontId="85" fillId="0" borderId="2" xfId="0" applyNumberFormat="1" applyFont="1" applyBorder="1" applyAlignment="1">
      <alignment horizontal="center" vertical="center" wrapText="1"/>
    </xf>
    <xf numFmtId="0" fontId="85" fillId="0" borderId="0" xfId="0" applyFont="1" applyAlignment="1">
      <alignment horizontal="left" vertical="center" wrapText="1"/>
    </xf>
    <xf numFmtId="171" fontId="85" fillId="0" borderId="0" xfId="0" applyNumberFormat="1" applyFont="1" applyAlignment="1">
      <alignment horizontal="center" vertical="center" wrapText="1"/>
    </xf>
    <xf numFmtId="0" fontId="85" fillId="0" borderId="0" xfId="0" applyFont="1" applyAlignment="1">
      <alignment vertical="center" wrapText="1"/>
    </xf>
    <xf numFmtId="0" fontId="69" fillId="0" borderId="0" xfId="0" applyFont="1" applyAlignment="1">
      <alignment vertical="center" wrapText="1"/>
    </xf>
    <xf numFmtId="0" fontId="55" fillId="0" borderId="0" xfId="0" applyFont="1"/>
    <xf numFmtId="2" fontId="86" fillId="16" borderId="2" xfId="0" applyNumberFormat="1" applyFont="1" applyFill="1" applyBorder="1" applyAlignment="1">
      <alignment horizontal="right" vertical="center" wrapText="1"/>
    </xf>
    <xf numFmtId="0" fontId="92" fillId="0" borderId="0" xfId="0" applyFont="1" applyAlignment="1">
      <alignment horizontal="left" vertical="center" wrapText="1"/>
    </xf>
    <xf numFmtId="0" fontId="92" fillId="0" borderId="0" xfId="0" applyFont="1" applyAlignment="1">
      <alignment horizontal="right" vertical="center" wrapText="1"/>
    </xf>
    <xf numFmtId="0" fontId="85" fillId="0" borderId="2" xfId="0" applyFont="1" applyBorder="1" applyAlignment="1">
      <alignment horizontal="center" vertical="center" wrapText="1"/>
    </xf>
    <xf numFmtId="2" fontId="85" fillId="0" borderId="2" xfId="0" applyNumberFormat="1" applyFont="1" applyBorder="1" applyAlignment="1">
      <alignment horizontal="center" vertical="center" wrapText="1"/>
    </xf>
    <xf numFmtId="0" fontId="85" fillId="4" borderId="0" xfId="0" applyFont="1" applyFill="1" applyAlignment="1">
      <alignment horizontal="center" vertical="center"/>
    </xf>
    <xf numFmtId="0" fontId="85" fillId="4" borderId="4" xfId="0" applyFont="1" applyFill="1" applyBorder="1" applyAlignment="1">
      <alignment horizontal="center" vertical="center" wrapText="1"/>
    </xf>
    <xf numFmtId="2" fontId="85" fillId="0" borderId="0" xfId="0" applyNumberFormat="1" applyFont="1" applyAlignment="1">
      <alignment horizontal="center" vertical="center" wrapText="1"/>
    </xf>
    <xf numFmtId="2" fontId="85" fillId="4" borderId="8" xfId="0" applyNumberFormat="1" applyFont="1" applyFill="1" applyBorder="1" applyAlignment="1">
      <alignment horizontal="center" vertical="center" wrapText="1"/>
    </xf>
    <xf numFmtId="2" fontId="86" fillId="0" borderId="3" xfId="0" applyNumberFormat="1" applyFont="1" applyBorder="1" applyAlignment="1">
      <alignment horizontal="center" vertical="center" wrapText="1"/>
    </xf>
    <xf numFmtId="2" fontId="86" fillId="4" borderId="3" xfId="0" applyNumberFormat="1" applyFont="1" applyFill="1" applyBorder="1" applyAlignment="1">
      <alignment horizontal="center" vertical="center" wrapText="1"/>
    </xf>
    <xf numFmtId="0" fontId="117" fillId="0" borderId="0" xfId="0" applyFont="1" applyAlignment="1">
      <alignment vertical="center"/>
    </xf>
    <xf numFmtId="171" fontId="86" fillId="16" borderId="2" xfId="2" applyNumberFormat="1" applyFont="1" applyFill="1" applyBorder="1" applyAlignment="1">
      <alignment horizontal="right" vertical="center" wrapText="1"/>
    </xf>
    <xf numFmtId="171" fontId="85" fillId="0" borderId="2" xfId="2" applyNumberFormat="1" applyFont="1" applyFill="1" applyBorder="1" applyAlignment="1">
      <alignment horizontal="right" vertical="center" wrapText="1"/>
    </xf>
    <xf numFmtId="171" fontId="85" fillId="0" borderId="5" xfId="2" applyNumberFormat="1" applyFont="1" applyFill="1" applyBorder="1" applyAlignment="1">
      <alignment horizontal="right" vertical="center"/>
    </xf>
    <xf numFmtId="0" fontId="86" fillId="0" borderId="2" xfId="0" applyFont="1" applyBorder="1" applyAlignment="1">
      <alignment horizontal="right" vertical="center" wrapText="1"/>
    </xf>
    <xf numFmtId="0" fontId="66" fillId="4" borderId="3" xfId="0" applyFont="1" applyFill="1" applyBorder="1" applyAlignment="1">
      <alignment horizontal="left" vertical="center" wrapText="1"/>
    </xf>
    <xf numFmtId="0" fontId="66" fillId="4" borderId="3" xfId="0" applyFont="1" applyFill="1" applyBorder="1" applyAlignment="1">
      <alignment horizontal="right" vertical="center" wrapText="1"/>
    </xf>
    <xf numFmtId="0" fontId="39" fillId="0" borderId="2" xfId="60" applyFont="1" applyBorder="1" applyAlignment="1">
      <alignment horizontal="left" vertical="top" wrapText="1"/>
    </xf>
    <xf numFmtId="0" fontId="39" fillId="2" borderId="2" xfId="60" applyFont="1" applyFill="1" applyBorder="1" applyAlignment="1">
      <alignment horizontal="left" vertical="top" wrapText="1"/>
    </xf>
    <xf numFmtId="37" fontId="118" fillId="2" borderId="4" xfId="60" applyNumberFormat="1" applyFont="1" applyFill="1" applyBorder="1" applyAlignment="1">
      <alignment horizontal="left" vertical="center"/>
    </xf>
    <xf numFmtId="0" fontId="42" fillId="5" borderId="2" xfId="6" applyFont="1" applyFill="1" applyBorder="1" applyAlignment="1">
      <alignment horizontal="right" vertical="center"/>
    </xf>
    <xf numFmtId="0" fontId="42" fillId="5" borderId="5" xfId="6" applyFont="1" applyFill="1" applyBorder="1" applyAlignment="1">
      <alignment horizontal="right" vertical="center"/>
    </xf>
    <xf numFmtId="0" fontId="42" fillId="5" borderId="2" xfId="8" applyFont="1" applyFill="1" applyBorder="1" applyAlignment="1">
      <alignment vertical="center"/>
    </xf>
    <xf numFmtId="2" fontId="42" fillId="5" borderId="2" xfId="8" applyNumberFormat="1" applyFont="1" applyFill="1" applyBorder="1" applyAlignment="1">
      <alignment vertical="center"/>
    </xf>
    <xf numFmtId="3" fontId="42" fillId="0" borderId="3" xfId="8" applyNumberFormat="1" applyFont="1" applyBorder="1" applyAlignment="1">
      <alignment vertical="center"/>
    </xf>
    <xf numFmtId="180" fontId="42" fillId="5" borderId="5" xfId="8" applyNumberFormat="1" applyFont="1" applyFill="1" applyBorder="1" applyAlignment="1">
      <alignment horizontal="right" vertical="center"/>
    </xf>
    <xf numFmtId="0" fontId="42" fillId="5" borderId="3" xfId="8" applyFont="1" applyFill="1" applyBorder="1" applyAlignment="1">
      <alignment vertical="center"/>
    </xf>
    <xf numFmtId="0" fontId="42" fillId="5" borderId="2" xfId="8" applyFont="1" applyFill="1" applyBorder="1" applyAlignment="1">
      <alignment horizontal="right" vertical="center"/>
    </xf>
    <xf numFmtId="6" fontId="42" fillId="5" borderId="5" xfId="8" applyNumberFormat="1" applyFont="1" applyFill="1" applyBorder="1" applyAlignment="1">
      <alignment horizontal="right" vertical="center"/>
    </xf>
    <xf numFmtId="1" fontId="42" fillId="5" borderId="2" xfId="1" applyNumberFormat="1" applyFont="1" applyFill="1" applyBorder="1" applyAlignment="1">
      <alignment horizontal="right" vertical="center" wrapText="1"/>
    </xf>
    <xf numFmtId="0" fontId="42" fillId="0" borderId="4" xfId="8" applyFont="1" applyBorder="1" applyAlignment="1">
      <alignment vertical="center"/>
    </xf>
    <xf numFmtId="1" fontId="42" fillId="0" borderId="2" xfId="1" applyNumberFormat="1" applyFont="1" applyFill="1" applyBorder="1" applyAlignment="1">
      <alignment vertical="center" wrapText="1"/>
    </xf>
    <xf numFmtId="1" fontId="42" fillId="0" borderId="2" xfId="1" applyNumberFormat="1" applyFont="1" applyFill="1" applyBorder="1" applyAlignment="1">
      <alignment horizontal="right" vertical="center" wrapText="1"/>
    </xf>
    <xf numFmtId="9" fontId="42" fillId="0" borderId="3" xfId="2" applyFont="1" applyFill="1" applyBorder="1" applyAlignment="1">
      <alignment vertical="center"/>
    </xf>
    <xf numFmtId="0" fontId="42" fillId="0" borderId="4" xfId="8" quotePrefix="1" applyFont="1" applyBorder="1" applyAlignment="1">
      <alignment horizontal="right" vertical="center"/>
    </xf>
    <xf numFmtId="9" fontId="42" fillId="0" borderId="3" xfId="2" applyFont="1" applyFill="1" applyBorder="1" applyAlignment="1">
      <alignment horizontal="right" vertical="center"/>
    </xf>
    <xf numFmtId="9" fontId="42" fillId="0" borderId="3" xfId="2" applyFont="1" applyFill="1" applyBorder="1" applyAlignment="1">
      <alignment horizontal="right" vertical="center" wrapText="1"/>
    </xf>
    <xf numFmtId="0" fontId="39" fillId="0" borderId="8" xfId="8" applyFont="1" applyBorder="1" applyAlignment="1">
      <alignment vertical="center"/>
    </xf>
    <xf numFmtId="180" fontId="42" fillId="5" borderId="0" xfId="8" applyNumberFormat="1" applyFont="1" applyFill="1" applyAlignment="1">
      <alignment vertical="center"/>
    </xf>
    <xf numFmtId="0" fontId="42" fillId="5" borderId="5" xfId="2" applyNumberFormat="1" applyFont="1" applyFill="1" applyBorder="1" applyAlignment="1">
      <alignment horizontal="right" vertical="center" wrapText="1"/>
    </xf>
    <xf numFmtId="9" fontId="42" fillId="5" borderId="2" xfId="1" applyNumberFormat="1" applyFont="1" applyFill="1" applyBorder="1" applyAlignment="1">
      <alignment horizontal="right" vertical="center" wrapText="1"/>
    </xf>
    <xf numFmtId="1" fontId="42" fillId="5" borderId="3" xfId="1" applyNumberFormat="1" applyFont="1" applyFill="1" applyBorder="1" applyAlignment="1">
      <alignment horizontal="right" vertical="center" wrapText="1"/>
    </xf>
    <xf numFmtId="3" fontId="42" fillId="5" borderId="5" xfId="6" applyNumberFormat="1" applyFont="1" applyFill="1" applyBorder="1" applyAlignment="1">
      <alignment horizontal="right" vertical="center"/>
    </xf>
    <xf numFmtId="171" fontId="42" fillId="5" borderId="2" xfId="11" applyNumberFormat="1" applyFont="1" applyFill="1" applyBorder="1" applyAlignment="1">
      <alignment vertical="center" wrapText="1"/>
    </xf>
    <xf numFmtId="10" fontId="42" fillId="5" borderId="2" xfId="11" applyNumberFormat="1" applyFont="1" applyFill="1" applyBorder="1" applyAlignment="1">
      <alignment vertical="center" wrapText="1"/>
    </xf>
    <xf numFmtId="171" fontId="42" fillId="5" borderId="4" xfId="11" applyNumberFormat="1" applyFont="1" applyFill="1" applyBorder="1" applyAlignment="1">
      <alignment vertical="center" wrapText="1"/>
    </xf>
    <xf numFmtId="171" fontId="42" fillId="5" borderId="3" xfId="8" applyNumberFormat="1" applyFont="1" applyFill="1" applyBorder="1" applyAlignment="1">
      <alignment vertical="center"/>
    </xf>
    <xf numFmtId="171" fontId="42" fillId="5" borderId="2" xfId="8" applyNumberFormat="1" applyFont="1" applyFill="1" applyBorder="1" applyAlignment="1">
      <alignment vertical="center"/>
    </xf>
    <xf numFmtId="170" fontId="42" fillId="5" borderId="2" xfId="6" applyNumberFormat="1" applyFont="1" applyFill="1" applyBorder="1" applyAlignment="1">
      <alignment horizontal="right" vertical="center"/>
    </xf>
    <xf numFmtId="0" fontId="42" fillId="5" borderId="2" xfId="11" applyFont="1" applyFill="1" applyBorder="1" applyAlignment="1">
      <alignment horizontal="right" vertical="center" wrapText="1"/>
    </xf>
    <xf numFmtId="170" fontId="42" fillId="5" borderId="0" xfId="8" applyNumberFormat="1" applyFont="1" applyFill="1" applyAlignment="1">
      <alignment horizontal="right" vertical="center"/>
    </xf>
    <xf numFmtId="168" fontId="42" fillId="5" borderId="2" xfId="21" applyNumberFormat="1" applyFont="1" applyFill="1" applyBorder="1" applyAlignment="1">
      <alignment horizontal="right" vertical="center" wrapText="1"/>
    </xf>
    <xf numFmtId="168" fontId="42" fillId="5" borderId="3" xfId="21" applyNumberFormat="1" applyFont="1" applyFill="1" applyBorder="1" applyAlignment="1">
      <alignment horizontal="right" vertical="center" wrapText="1"/>
    </xf>
    <xf numFmtId="172" fontId="42" fillId="0" borderId="5" xfId="21" applyNumberFormat="1" applyFont="1" applyFill="1" applyBorder="1" applyAlignment="1">
      <alignment horizontal="right" vertical="center" wrapText="1"/>
    </xf>
    <xf numFmtId="171" fontId="86" fillId="16" borderId="3" xfId="0" applyNumberFormat="1" applyFont="1" applyFill="1" applyBorder="1" applyAlignment="1">
      <alignment horizontal="right" vertical="center" wrapText="1"/>
    </xf>
    <xf numFmtId="0" fontId="119" fillId="4" borderId="0" xfId="0" applyFont="1" applyFill="1" applyAlignment="1">
      <alignment vertical="center"/>
    </xf>
    <xf numFmtId="0" fontId="119" fillId="4" borderId="0" xfId="0" applyFont="1" applyFill="1" applyAlignment="1">
      <alignment vertical="center" wrapText="1"/>
    </xf>
    <xf numFmtId="0" fontId="120" fillId="4" borderId="0" xfId="0" applyFont="1" applyFill="1"/>
    <xf numFmtId="0" fontId="119" fillId="4" borderId="0" xfId="0" applyFont="1" applyFill="1" applyAlignment="1">
      <alignment wrapText="1"/>
    </xf>
    <xf numFmtId="0" fontId="121" fillId="4" borderId="0" xfId="0" applyFont="1" applyFill="1"/>
    <xf numFmtId="0" fontId="76" fillId="5" borderId="4" xfId="1" applyNumberFormat="1" applyFont="1" applyFill="1" applyBorder="1" applyAlignment="1">
      <alignment horizontal="right" vertical="center"/>
    </xf>
    <xf numFmtId="9" fontId="76" fillId="5" borderId="4" xfId="1" applyNumberFormat="1" applyFont="1" applyFill="1" applyBorder="1" applyAlignment="1">
      <alignment horizontal="right" vertical="center"/>
    </xf>
    <xf numFmtId="0" fontId="76" fillId="5" borderId="5" xfId="2" applyNumberFormat="1" applyFont="1" applyFill="1" applyBorder="1" applyAlignment="1">
      <alignment horizontal="right" vertical="center" wrapText="1"/>
    </xf>
    <xf numFmtId="1" fontId="76" fillId="5" borderId="2" xfId="1" applyNumberFormat="1" applyFont="1" applyFill="1" applyBorder="1" applyAlignment="1">
      <alignment horizontal="right" vertical="center" wrapText="1"/>
    </xf>
    <xf numFmtId="172" fontId="76" fillId="5" borderId="2" xfId="62" applyNumberFormat="1" applyFont="1" applyFill="1" applyBorder="1" applyAlignment="1">
      <alignment vertical="center"/>
    </xf>
    <xf numFmtId="0" fontId="39" fillId="2" borderId="4" xfId="11" applyFont="1" applyFill="1" applyBorder="1" applyAlignment="1">
      <alignment horizontal="left" vertical="center" wrapText="1" indent="1"/>
    </xf>
    <xf numFmtId="172" fontId="39" fillId="0" borderId="8" xfId="21" applyNumberFormat="1" applyFont="1" applyFill="1" applyBorder="1" applyAlignment="1">
      <alignment horizontal="right" vertical="center" wrapText="1"/>
    </xf>
    <xf numFmtId="3" fontId="39" fillId="0" borderId="8" xfId="11" applyNumberFormat="1" applyFont="1" applyBorder="1" applyAlignment="1">
      <alignment vertical="center" wrapText="1"/>
    </xf>
    <xf numFmtId="172" fontId="39" fillId="0" borderId="8" xfId="21" quotePrefix="1" applyNumberFormat="1" applyFont="1" applyFill="1" applyBorder="1" applyAlignment="1">
      <alignment horizontal="right" vertical="center" wrapText="1"/>
    </xf>
    <xf numFmtId="0" fontId="42" fillId="18" borderId="2" xfId="0" applyFont="1" applyFill="1" applyBorder="1" applyAlignment="1">
      <alignment horizontal="right" vertical="center" wrapText="1"/>
    </xf>
    <xf numFmtId="0" fontId="42" fillId="18" borderId="0" xfId="0" applyFont="1" applyFill="1" applyAlignment="1">
      <alignment horizontal="right" vertical="center" wrapText="1"/>
    </xf>
    <xf numFmtId="0" fontId="42" fillId="18" borderId="4" xfId="0" applyFont="1" applyFill="1" applyBorder="1" applyAlignment="1">
      <alignment horizontal="right" vertical="center" wrapText="1"/>
    </xf>
    <xf numFmtId="0" fontId="42" fillId="18" borderId="3" xfId="0" applyFont="1" applyFill="1" applyBorder="1" applyAlignment="1">
      <alignment horizontal="right" vertical="center" wrapText="1"/>
    </xf>
    <xf numFmtId="175" fontId="42" fillId="18" borderId="2" xfId="6" applyNumberFormat="1" applyFont="1" applyFill="1" applyBorder="1" applyAlignment="1">
      <alignment horizontal="right" vertical="center" wrapText="1"/>
    </xf>
    <xf numFmtId="175" fontId="42" fillId="5" borderId="4" xfId="6" applyNumberFormat="1" applyFont="1" applyFill="1" applyBorder="1" applyAlignment="1">
      <alignment horizontal="right" vertical="center" wrapText="1"/>
    </xf>
    <xf numFmtId="175" fontId="42" fillId="5" borderId="0" xfId="6" applyNumberFormat="1" applyFont="1" applyFill="1" applyBorder="1" applyAlignment="1">
      <alignment horizontal="right" vertical="center" wrapText="1"/>
    </xf>
    <xf numFmtId="9" fontId="42" fillId="5" borderId="8" xfId="6" applyNumberFormat="1" applyFont="1" applyFill="1" applyBorder="1" applyAlignment="1">
      <alignment horizontal="right" vertical="center" wrapText="1"/>
    </xf>
    <xf numFmtId="175" fontId="42" fillId="5" borderId="8" xfId="6" applyNumberFormat="1" applyFont="1" applyFill="1" applyBorder="1" applyAlignment="1">
      <alignment horizontal="right" vertical="center" wrapText="1"/>
    </xf>
    <xf numFmtId="175" fontId="42" fillId="5" borderId="3" xfId="6" applyNumberFormat="1" applyFont="1" applyFill="1" applyBorder="1" applyAlignment="1">
      <alignment horizontal="right" vertical="center" wrapText="1"/>
    </xf>
    <xf numFmtId="0" fontId="1" fillId="2" borderId="0" xfId="0" applyFont="1" applyFill="1" applyAlignment="1">
      <alignment horizontal="left" vertical="top" wrapText="1"/>
    </xf>
    <xf numFmtId="0" fontId="39" fillId="2" borderId="8" xfId="11" applyFont="1" applyFill="1" applyBorder="1" applyAlignment="1">
      <alignment horizontal="left" vertical="center" wrapText="1"/>
    </xf>
    <xf numFmtId="0" fontId="17" fillId="2" borderId="0" xfId="0" applyFont="1" applyFill="1" applyAlignment="1">
      <alignment wrapText="1"/>
    </xf>
    <xf numFmtId="3" fontId="42" fillId="5" borderId="5" xfId="11" applyNumberFormat="1" applyFont="1" applyFill="1" applyBorder="1" applyAlignment="1">
      <alignment horizontal="right" vertical="center" wrapText="1"/>
    </xf>
    <xf numFmtId="1" fontId="39" fillId="0" borderId="5" xfId="8" applyNumberFormat="1" applyFont="1" applyBorder="1" applyAlignment="1">
      <alignment horizontal="right" vertical="center" wrapText="1"/>
    </xf>
    <xf numFmtId="168" fontId="39" fillId="0" borderId="3" xfId="21" quotePrefix="1" applyNumberFormat="1" applyFont="1" applyFill="1" applyBorder="1" applyAlignment="1">
      <alignment horizontal="right" vertical="center" wrapText="1"/>
    </xf>
    <xf numFmtId="3" fontId="39" fillId="5" borderId="0" xfId="11" applyNumberFormat="1" applyFont="1" applyFill="1" applyAlignment="1">
      <alignment horizontal="right" vertical="center" wrapText="1"/>
    </xf>
    <xf numFmtId="3" fontId="42" fillId="5" borderId="3" xfId="11" applyNumberFormat="1" applyFont="1" applyFill="1" applyBorder="1" applyAlignment="1">
      <alignment horizontal="right" vertical="center" wrapText="1"/>
    </xf>
    <xf numFmtId="172" fontId="39" fillId="5" borderId="2" xfId="1" applyNumberFormat="1" applyFont="1" applyFill="1" applyBorder="1" applyAlignment="1">
      <alignment horizontal="right" vertical="center" wrapText="1"/>
    </xf>
    <xf numFmtId="172" fontId="42" fillId="5" borderId="3" xfId="1" quotePrefix="1" applyNumberFormat="1" applyFont="1" applyFill="1" applyBorder="1" applyAlignment="1">
      <alignment horizontal="right" vertical="center" wrapText="1"/>
    </xf>
    <xf numFmtId="168" fontId="42" fillId="5" borderId="5" xfId="8" applyNumberFormat="1" applyFont="1" applyFill="1" applyBorder="1" applyAlignment="1">
      <alignment horizontal="right" vertical="center" wrapText="1"/>
    </xf>
    <xf numFmtId="1" fontId="39" fillId="5" borderId="2" xfId="21" applyNumberFormat="1" applyFont="1" applyFill="1" applyBorder="1" applyAlignment="1">
      <alignment horizontal="right" vertical="center" wrapText="1"/>
    </xf>
    <xf numFmtId="168" fontId="42" fillId="5" borderId="0" xfId="8" applyNumberFormat="1" applyFont="1" applyFill="1" applyAlignment="1">
      <alignment horizontal="right" vertical="center" wrapText="1"/>
    </xf>
    <xf numFmtId="3" fontId="39" fillId="5" borderId="2" xfId="11" applyNumberFormat="1" applyFont="1" applyFill="1" applyBorder="1" applyAlignment="1">
      <alignment horizontal="right" vertical="center" wrapText="1"/>
    </xf>
    <xf numFmtId="175" fontId="39" fillId="0" borderId="4" xfId="8" applyNumberFormat="1" applyFont="1" applyBorder="1" applyAlignment="1">
      <alignment horizontal="center" vertical="center"/>
    </xf>
    <xf numFmtId="175" fontId="42" fillId="0" borderId="3" xfId="8" applyNumberFormat="1" applyFont="1" applyBorder="1" applyAlignment="1">
      <alignment horizontal="center" vertical="center"/>
    </xf>
    <xf numFmtId="175" fontId="42" fillId="5" borderId="2" xfId="8" applyNumberFormat="1" applyFont="1" applyFill="1" applyBorder="1" applyAlignment="1">
      <alignment horizontal="center" vertical="center"/>
    </xf>
    <xf numFmtId="171" fontId="42" fillId="2" borderId="2" xfId="2" applyNumberFormat="1" applyFont="1" applyFill="1" applyBorder="1" applyAlignment="1">
      <alignment horizontal="center" vertical="center"/>
    </xf>
    <xf numFmtId="175" fontId="42" fillId="5" borderId="3" xfId="8" applyNumberFormat="1" applyFont="1" applyFill="1" applyBorder="1" applyAlignment="1">
      <alignment horizontal="center" vertical="center"/>
    </xf>
    <xf numFmtId="171" fontId="42" fillId="2" borderId="3" xfId="2" applyNumberFormat="1" applyFont="1" applyFill="1" applyBorder="1" applyAlignment="1">
      <alignment horizontal="center" vertical="center"/>
    </xf>
    <xf numFmtId="175" fontId="42" fillId="0" borderId="4" xfId="8" applyNumberFormat="1" applyFont="1" applyBorder="1" applyAlignment="1">
      <alignment horizontal="center" vertical="center"/>
    </xf>
    <xf numFmtId="175" fontId="39" fillId="0" borderId="8" xfId="8" applyNumberFormat="1" applyFont="1" applyBorder="1" applyAlignment="1">
      <alignment horizontal="center" vertical="center"/>
    </xf>
    <xf numFmtId="175" fontId="42" fillId="0" borderId="8" xfId="8" applyNumberFormat="1" applyFont="1" applyBorder="1" applyAlignment="1">
      <alignment horizontal="center" vertical="center"/>
    </xf>
    <xf numFmtId="173" fontId="39" fillId="0" borderId="2" xfId="21" applyNumberFormat="1" applyFont="1" applyBorder="1" applyAlignment="1">
      <alignment horizontal="right" vertical="center" wrapText="1"/>
    </xf>
    <xf numFmtId="3" fontId="42" fillId="0" borderId="0" xfId="6" applyNumberFormat="1" applyFont="1" applyBorder="1" applyAlignment="1">
      <alignment horizontal="right" vertical="center"/>
    </xf>
    <xf numFmtId="3" fontId="42" fillId="0" borderId="4" xfId="11" applyNumberFormat="1" applyFont="1" applyBorder="1" applyAlignment="1">
      <alignment vertical="center" wrapText="1"/>
    </xf>
    <xf numFmtId="3" fontId="42" fillId="0" borderId="0" xfId="6" applyNumberFormat="1" applyFont="1" applyBorder="1" applyAlignment="1">
      <alignment vertical="center"/>
    </xf>
    <xf numFmtId="3" fontId="42" fillId="0" borderId="3" xfId="11" applyNumberFormat="1" applyFont="1" applyBorder="1" applyAlignment="1">
      <alignment vertical="center" wrapText="1"/>
    </xf>
    <xf numFmtId="3" fontId="42" fillId="0" borderId="8" xfId="11" applyNumberFormat="1" applyFont="1" applyBorder="1" applyAlignment="1">
      <alignment vertical="center" wrapText="1"/>
    </xf>
    <xf numFmtId="175" fontId="42" fillId="0" borderId="0" xfId="6" applyNumberFormat="1" applyFont="1" applyBorder="1" applyAlignment="1">
      <alignment vertical="center"/>
    </xf>
    <xf numFmtId="175" fontId="42" fillId="0" borderId="4" xfId="11" applyNumberFormat="1" applyFont="1" applyBorder="1" applyAlignment="1">
      <alignment vertical="center" wrapText="1"/>
    </xf>
    <xf numFmtId="175" fontId="42" fillId="0" borderId="3" xfId="8" applyNumberFormat="1" applyFont="1" applyBorder="1" applyAlignment="1">
      <alignment vertical="center"/>
    </xf>
    <xf numFmtId="3" fontId="42" fillId="0" borderId="2" xfId="1" applyNumberFormat="1" applyFont="1" applyFill="1" applyBorder="1" applyAlignment="1">
      <alignment horizontal="right" vertical="top" wrapText="1"/>
    </xf>
    <xf numFmtId="0" fontId="42" fillId="0" borderId="4" xfId="0" applyFont="1" applyBorder="1" applyAlignment="1">
      <alignment horizontal="right" vertical="top" wrapText="1"/>
    </xf>
    <xf numFmtId="0" fontId="42" fillId="0" borderId="3" xfId="0" applyFont="1" applyBorder="1" applyAlignment="1">
      <alignment horizontal="right" vertical="top" wrapText="1"/>
    </xf>
    <xf numFmtId="0" fontId="39" fillId="5" borderId="23" xfId="21" applyNumberFormat="1" applyFont="1" applyFill="1" applyBorder="1" applyAlignment="1">
      <alignment horizontal="left" vertical="center" wrapText="1" indent="1"/>
    </xf>
    <xf numFmtId="49" fontId="39" fillId="5" borderId="23" xfId="21" applyNumberFormat="1" applyFont="1" applyFill="1" applyBorder="1" applyAlignment="1">
      <alignment horizontal="left" vertical="center" wrapText="1" indent="1"/>
    </xf>
    <xf numFmtId="0" fontId="39" fillId="5" borderId="24" xfId="21" applyNumberFormat="1" applyFont="1" applyFill="1" applyBorder="1" applyAlignment="1">
      <alignment horizontal="left" vertical="center" wrapText="1" indent="1"/>
    </xf>
    <xf numFmtId="49" fontId="39" fillId="5" borderId="24" xfId="21" applyNumberFormat="1" applyFont="1" applyFill="1" applyBorder="1" applyAlignment="1">
      <alignment horizontal="left" vertical="center" wrapText="1" indent="1"/>
    </xf>
    <xf numFmtId="0" fontId="39" fillId="5" borderId="11" xfId="21" applyNumberFormat="1" applyFont="1" applyFill="1" applyBorder="1" applyAlignment="1">
      <alignment horizontal="left" vertical="center" wrapText="1" indent="1"/>
    </xf>
    <xf numFmtId="49" fontId="39" fillId="5" borderId="11" xfId="21" applyNumberFormat="1" applyFont="1" applyFill="1" applyBorder="1" applyAlignment="1">
      <alignment horizontal="left" vertical="center" wrapText="1" indent="1"/>
    </xf>
    <xf numFmtId="1" fontId="42" fillId="5" borderId="2" xfId="8" applyNumberFormat="1" applyFont="1" applyFill="1" applyBorder="1" applyAlignment="1">
      <alignment vertical="center"/>
    </xf>
    <xf numFmtId="1" fontId="42" fillId="5" borderId="3" xfId="8" applyNumberFormat="1" applyFont="1" applyFill="1" applyBorder="1" applyAlignment="1">
      <alignment vertical="center"/>
    </xf>
    <xf numFmtId="0" fontId="115" fillId="2" borderId="0" xfId="0" applyFont="1" applyFill="1"/>
    <xf numFmtId="0" fontId="122" fillId="2" borderId="0" xfId="4" applyFont="1" applyFill="1" applyAlignment="1">
      <alignment vertical="center"/>
    </xf>
    <xf numFmtId="0" fontId="123" fillId="2" borderId="0" xfId="0" applyFont="1" applyFill="1"/>
    <xf numFmtId="3" fontId="123" fillId="0" borderId="0" xfId="0" applyNumberFormat="1" applyFont="1"/>
    <xf numFmtId="43" fontId="123" fillId="2" borderId="0" xfId="0" applyNumberFormat="1" applyFont="1" applyFill="1"/>
    <xf numFmtId="0" fontId="124" fillId="19" borderId="0" xfId="6" applyFont="1" applyFill="1" applyBorder="1" applyAlignment="1">
      <alignment horizontal="left" vertical="center"/>
    </xf>
    <xf numFmtId="0" fontId="124" fillId="19" borderId="0" xfId="6" applyFont="1" applyFill="1" applyBorder="1" applyAlignment="1">
      <alignment horizontal="center" vertical="center"/>
    </xf>
    <xf numFmtId="0" fontId="125" fillId="0" borderId="2" xfId="6" applyFont="1" applyBorder="1" applyAlignment="1">
      <alignment horizontal="left" vertical="center" wrapText="1"/>
    </xf>
    <xf numFmtId="0" fontId="126" fillId="5" borderId="38" xfId="21" applyNumberFormat="1" applyFont="1" applyFill="1" applyBorder="1" applyAlignment="1">
      <alignment horizontal="left" vertical="center" wrapText="1"/>
    </xf>
    <xf numFmtId="168" fontId="126" fillId="5" borderId="18" xfId="21" applyNumberFormat="1" applyFont="1" applyFill="1" applyBorder="1" applyAlignment="1">
      <alignment horizontal="left" vertical="center" wrapText="1"/>
    </xf>
    <xf numFmtId="0" fontId="126" fillId="5" borderId="18" xfId="21" applyNumberFormat="1" applyFont="1" applyFill="1" applyBorder="1" applyAlignment="1">
      <alignment horizontal="left" vertical="center" wrapText="1"/>
    </xf>
    <xf numFmtId="0" fontId="30" fillId="5" borderId="18" xfId="21" applyNumberFormat="1" applyFont="1" applyFill="1" applyBorder="1" applyAlignment="1">
      <alignment horizontal="left" vertical="center" wrapText="1"/>
    </xf>
    <xf numFmtId="0" fontId="125" fillId="2" borderId="8" xfId="6" applyFont="1" applyFill="1" applyBorder="1" applyAlignment="1">
      <alignment horizontal="left" vertical="center" wrapText="1"/>
    </xf>
    <xf numFmtId="0" fontId="126" fillId="5" borderId="22" xfId="21" applyNumberFormat="1" applyFont="1" applyFill="1" applyBorder="1" applyAlignment="1">
      <alignment horizontal="left" vertical="center" wrapText="1"/>
    </xf>
    <xf numFmtId="172" fontId="126" fillId="5" borderId="21" xfId="21" applyNumberFormat="1" applyFont="1" applyFill="1" applyBorder="1" applyAlignment="1">
      <alignment horizontal="left" vertical="center" wrapText="1"/>
    </xf>
    <xf numFmtId="0" fontId="126" fillId="5" borderId="21" xfId="21" applyNumberFormat="1" applyFont="1" applyFill="1" applyBorder="1" applyAlignment="1">
      <alignment horizontal="left" vertical="center" wrapText="1"/>
    </xf>
    <xf numFmtId="0" fontId="125" fillId="2" borderId="4" xfId="6" applyFont="1" applyFill="1" applyBorder="1" applyAlignment="1">
      <alignment horizontal="left" vertical="center" wrapText="1"/>
    </xf>
    <xf numFmtId="0" fontId="126" fillId="5" borderId="20" xfId="21" applyNumberFormat="1" applyFont="1" applyFill="1" applyBorder="1" applyAlignment="1">
      <alignment horizontal="left" vertical="center" wrapText="1"/>
    </xf>
    <xf numFmtId="172" fontId="126" fillId="5" borderId="17" xfId="21" applyNumberFormat="1" applyFont="1" applyFill="1" applyBorder="1" applyAlignment="1">
      <alignment horizontal="left" vertical="center" wrapText="1"/>
    </xf>
    <xf numFmtId="0" fontId="126" fillId="5" borderId="17" xfId="21" applyNumberFormat="1" applyFont="1" applyFill="1" applyBorder="1" applyAlignment="1">
      <alignment horizontal="left" vertical="center" wrapText="1"/>
    </xf>
    <xf numFmtId="0" fontId="125" fillId="2" borderId="20" xfId="6" applyFont="1" applyFill="1" applyBorder="1" applyAlignment="1">
      <alignment horizontal="left" vertical="center" wrapText="1"/>
    </xf>
    <xf numFmtId="0" fontId="39" fillId="2" borderId="3" xfId="11" applyFont="1" applyFill="1" applyBorder="1" applyAlignment="1">
      <alignment horizontal="left" vertical="center" wrapText="1" indent="2"/>
    </xf>
    <xf numFmtId="0" fontId="39" fillId="0" borderId="0" xfId="0" applyFont="1"/>
    <xf numFmtId="0" fontId="61" fillId="2" borderId="0" xfId="4" applyFont="1" applyFill="1" applyAlignment="1">
      <alignment horizontal="left" vertical="center"/>
    </xf>
    <xf numFmtId="172" fontId="39" fillId="2" borderId="0" xfId="8" applyNumberFormat="1" applyFont="1" applyFill="1" applyAlignment="1">
      <alignment vertical="center"/>
    </xf>
    <xf numFmtId="166" fontId="39" fillId="2" borderId="0" xfId="62" applyFont="1" applyFill="1" applyAlignment="1">
      <alignment horizontal="right" vertical="center"/>
    </xf>
    <xf numFmtId="173" fontId="39" fillId="2" borderId="0" xfId="62" applyNumberFormat="1" applyFont="1" applyFill="1" applyBorder="1" applyAlignment="1">
      <alignment horizontal="right" vertical="center"/>
    </xf>
    <xf numFmtId="167" fontId="39" fillId="0" borderId="0" xfId="10" applyFont="1" applyFill="1" applyAlignment="1">
      <alignment horizontal="right" vertical="center"/>
    </xf>
    <xf numFmtId="181" fontId="39" fillId="0" borderId="2" xfId="60" applyNumberFormat="1" applyFont="1" applyBorder="1" applyAlignment="1">
      <alignment horizontal="left" vertical="center"/>
    </xf>
    <xf numFmtId="181" fontId="39" fillId="0" borderId="2" xfId="35" applyNumberFormat="1" applyFont="1" applyBorder="1" applyAlignment="1">
      <alignment horizontal="left" vertical="center"/>
    </xf>
    <xf numFmtId="181" fontId="39" fillId="0" borderId="0" xfId="60" applyNumberFormat="1" applyFont="1" applyAlignment="1">
      <alignment horizontal="left" vertical="center"/>
    </xf>
    <xf numFmtId="181" fontId="39" fillId="2" borderId="0" xfId="60" applyNumberFormat="1" applyFont="1" applyFill="1" applyAlignment="1">
      <alignment horizontal="left" vertical="center"/>
    </xf>
    <xf numFmtId="181" fontId="39" fillId="0" borderId="0" xfId="35" applyNumberFormat="1" applyFont="1" applyAlignment="1">
      <alignment horizontal="left" vertical="center"/>
    </xf>
    <xf numFmtId="181" fontId="39" fillId="0" borderId="3" xfId="60" applyNumberFormat="1" applyFont="1" applyBorder="1" applyAlignment="1">
      <alignment horizontal="left" vertical="center"/>
    </xf>
    <xf numFmtId="181" fontId="39" fillId="2" borderId="3" xfId="60" applyNumberFormat="1" applyFont="1" applyFill="1" applyBorder="1" applyAlignment="1">
      <alignment horizontal="left" vertical="center"/>
    </xf>
    <xf numFmtId="37" fontId="50" fillId="2" borderId="0" xfId="60" applyNumberFormat="1" applyFill="1"/>
    <xf numFmtId="0" fontId="34" fillId="2" borderId="0" xfId="4" applyFont="1" applyFill="1" applyAlignment="1">
      <alignment horizontal="left" vertical="center"/>
    </xf>
    <xf numFmtId="49" fontId="27" fillId="2" borderId="0" xfId="9" applyNumberFormat="1" applyFont="1" applyFill="1" applyBorder="1" applyAlignment="1">
      <alignment horizontal="left" vertical="center"/>
    </xf>
    <xf numFmtId="49" fontId="27" fillId="2" borderId="2" xfId="9" applyNumberFormat="1" applyFont="1" applyFill="1" applyBorder="1" applyAlignment="1">
      <alignment horizontal="left" vertical="center"/>
    </xf>
    <xf numFmtId="0" fontId="27" fillId="0" borderId="8" xfId="9" applyFont="1" applyFill="1" applyBorder="1" applyAlignment="1">
      <alignment horizontal="left" vertical="center" wrapText="1"/>
    </xf>
    <xf numFmtId="0" fontId="27" fillId="0" borderId="2" xfId="9" applyFont="1" applyFill="1" applyBorder="1" applyAlignment="1">
      <alignment horizontal="left" vertical="center" wrapText="1"/>
    </xf>
    <xf numFmtId="0" fontId="27" fillId="0" borderId="0" xfId="9" applyFont="1" applyFill="1" applyBorder="1" applyAlignment="1">
      <alignment horizontal="left" vertical="center" wrapText="1"/>
    </xf>
    <xf numFmtId="49" fontId="63" fillId="2" borderId="8" xfId="8" applyNumberFormat="1" applyFont="1" applyFill="1" applyBorder="1" applyAlignment="1">
      <alignment horizontal="left" vertical="center"/>
    </xf>
    <xf numFmtId="49" fontId="63" fillId="2" borderId="2" xfId="8" applyNumberFormat="1" applyFont="1" applyFill="1" applyBorder="1" applyAlignment="1">
      <alignment horizontal="left" vertical="center"/>
    </xf>
    <xf numFmtId="49" fontId="27" fillId="2" borderId="2" xfId="8" applyNumberFormat="1" applyFont="1" applyFill="1" applyBorder="1" applyAlignment="1">
      <alignment horizontal="left" vertical="center"/>
    </xf>
    <xf numFmtId="0" fontId="27" fillId="2" borderId="0" xfId="9" applyFont="1" applyFill="1" applyBorder="1" applyAlignment="1">
      <alignment horizontal="left" vertical="center"/>
    </xf>
    <xf numFmtId="0" fontId="27" fillId="2" borderId="8" xfId="9" applyFont="1" applyFill="1" applyBorder="1" applyAlignment="1">
      <alignment horizontal="left" vertical="center"/>
    </xf>
    <xf numFmtId="0" fontId="27" fillId="2" borderId="2" xfId="9" applyFont="1" applyFill="1" applyBorder="1" applyAlignment="1">
      <alignment horizontal="left" vertical="center"/>
    </xf>
    <xf numFmtId="0" fontId="26" fillId="8" borderId="0" xfId="6" applyFont="1" applyFill="1" applyBorder="1" applyAlignment="1">
      <alignment horizontal="left" vertical="center" wrapText="1"/>
    </xf>
    <xf numFmtId="0" fontId="27" fillId="2" borderId="0" xfId="9" applyFont="1" applyFill="1" applyBorder="1" applyAlignment="1">
      <alignment horizontal="left" vertical="center" wrapText="1"/>
    </xf>
    <xf numFmtId="0" fontId="27" fillId="2" borderId="2" xfId="9" applyFont="1" applyFill="1" applyBorder="1" applyAlignment="1">
      <alignment horizontal="left" vertical="center" wrapText="1"/>
    </xf>
    <xf numFmtId="0" fontId="27" fillId="6" borderId="8" xfId="8" applyFont="1" applyFill="1" applyBorder="1" applyAlignment="1">
      <alignment horizontal="left" vertical="top" wrapText="1"/>
    </xf>
    <xf numFmtId="0" fontId="27" fillId="6" borderId="2" xfId="8" applyFont="1" applyFill="1" applyBorder="1" applyAlignment="1">
      <alignment horizontal="left" vertical="top" wrapText="1"/>
    </xf>
    <xf numFmtId="0" fontId="27" fillId="6" borderId="0" xfId="8" applyFont="1" applyFill="1" applyAlignment="1">
      <alignment horizontal="left" vertical="top" wrapText="1"/>
    </xf>
    <xf numFmtId="172" fontId="127" fillId="5" borderId="17" xfId="21" applyNumberFormat="1" applyFont="1" applyFill="1" applyBorder="1" applyAlignment="1">
      <alignment horizontal="left" vertical="center" wrapText="1"/>
    </xf>
    <xf numFmtId="49" fontId="27" fillId="2" borderId="2" xfId="9" applyNumberFormat="1" applyFont="1" applyFill="1" applyBorder="1" applyAlignment="1">
      <alignment horizontal="left" vertical="center" wrapText="1"/>
    </xf>
    <xf numFmtId="0" fontId="27" fillId="0" borderId="2" xfId="9" applyFont="1" applyBorder="1" applyAlignment="1">
      <alignment horizontal="left" vertical="center" wrapText="1"/>
    </xf>
    <xf numFmtId="0" fontId="10" fillId="2" borderId="0" xfId="5" applyFont="1" applyFill="1" applyAlignment="1">
      <alignment horizontal="left"/>
    </xf>
    <xf numFmtId="0" fontId="10" fillId="2" borderId="0" xfId="5" applyFont="1" applyFill="1" applyAlignment="1">
      <alignment horizontal="left" vertical="center"/>
    </xf>
    <xf numFmtId="0" fontId="10" fillId="2" borderId="0" xfId="5" applyFont="1" applyFill="1" applyAlignment="1">
      <alignment horizontal="left" vertical="center" wrapText="1"/>
    </xf>
    <xf numFmtId="0" fontId="1" fillId="0" borderId="0" xfId="19"/>
    <xf numFmtId="0" fontId="26" fillId="8" borderId="0" xfId="6" applyFont="1" applyFill="1" applyBorder="1" applyAlignment="1">
      <alignment horizontal="left" vertical="center"/>
    </xf>
    <xf numFmtId="0" fontId="27" fillId="6" borderId="2" xfId="8" applyFont="1" applyFill="1" applyBorder="1" applyAlignment="1">
      <alignment horizontal="left" vertical="center" wrapText="1"/>
    </xf>
    <xf numFmtId="0" fontId="26" fillId="8" borderId="0" xfId="7" applyFont="1" applyFill="1" applyBorder="1" applyAlignment="1">
      <alignment horizontal="left" vertical="center" wrapText="1"/>
    </xf>
    <xf numFmtId="0" fontId="27" fillId="0" borderId="2" xfId="8" applyFont="1" applyBorder="1" applyAlignment="1">
      <alignment horizontal="left" vertical="center" wrapText="1"/>
    </xf>
    <xf numFmtId="0" fontId="27" fillId="0" borderId="4" xfId="9" applyFont="1" applyFill="1" applyBorder="1" applyAlignment="1">
      <alignment horizontal="left" vertical="center" wrapText="1"/>
    </xf>
    <xf numFmtId="0" fontId="44" fillId="2" borderId="0" xfId="5" applyFont="1" applyFill="1" applyAlignment="1">
      <alignment horizontal="left" vertical="center"/>
    </xf>
    <xf numFmtId="0" fontId="27" fillId="0" borderId="8" xfId="9" applyFont="1" applyFill="1" applyBorder="1" applyAlignment="1">
      <alignment horizontal="left" vertical="top" wrapText="1"/>
    </xf>
    <xf numFmtId="49" fontId="10" fillId="2" borderId="0" xfId="5" applyNumberFormat="1" applyFont="1" applyFill="1" applyAlignment="1">
      <alignment horizontal="left" vertical="center"/>
    </xf>
    <xf numFmtId="49" fontId="44" fillId="2" borderId="0" xfId="5" applyNumberFormat="1" applyFont="1" applyFill="1" applyAlignment="1">
      <alignment horizontal="left" vertical="center"/>
    </xf>
    <xf numFmtId="49" fontId="34" fillId="2" borderId="0" xfId="4" applyNumberFormat="1" applyFont="1" applyFill="1" applyAlignment="1">
      <alignment horizontal="left" vertical="center"/>
    </xf>
    <xf numFmtId="49" fontId="26" fillId="8" borderId="0" xfId="6" applyNumberFormat="1" applyFont="1" applyFill="1" applyBorder="1" applyAlignment="1">
      <alignment horizontal="left" vertical="center"/>
    </xf>
    <xf numFmtId="49" fontId="27" fillId="2" borderId="2" xfId="9" applyNumberFormat="1" applyFont="1" applyFill="1" applyBorder="1" applyAlignment="1">
      <alignment horizontal="center" vertical="center"/>
    </xf>
    <xf numFmtId="49" fontId="27" fillId="2" borderId="4" xfId="9" applyNumberFormat="1" applyFont="1" applyFill="1" applyBorder="1" applyAlignment="1">
      <alignment horizontal="left" vertical="center"/>
    </xf>
    <xf numFmtId="0" fontId="62" fillId="6" borderId="2" xfId="9" applyFont="1" applyFill="1" applyBorder="1" applyAlignment="1">
      <alignment horizontal="left" vertical="center" wrapText="1"/>
    </xf>
    <xf numFmtId="0" fontId="27" fillId="2" borderId="2" xfId="8" applyFont="1" applyFill="1" applyBorder="1" applyAlignment="1">
      <alignment horizontal="left" vertical="center" wrapText="1"/>
    </xf>
    <xf numFmtId="49" fontId="27" fillId="0" borderId="2" xfId="9" applyNumberFormat="1" applyFont="1" applyFill="1" applyBorder="1" applyAlignment="1">
      <alignment horizontal="left" vertical="center"/>
    </xf>
    <xf numFmtId="0" fontId="62" fillId="0" borderId="2" xfId="9" applyFont="1" applyBorder="1" applyAlignment="1">
      <alignment horizontal="left" vertical="center" wrapText="1"/>
    </xf>
    <xf numFmtId="49" fontId="27" fillId="2" borderId="8" xfId="9" applyNumberFormat="1" applyFont="1" applyFill="1" applyBorder="1" applyAlignment="1">
      <alignment horizontal="left" vertical="top"/>
    </xf>
    <xf numFmtId="49" fontId="27" fillId="2" borderId="4" xfId="9" applyNumberFormat="1" applyFont="1" applyFill="1" applyBorder="1" applyAlignment="1">
      <alignment horizontal="left" vertical="top"/>
    </xf>
    <xf numFmtId="49" fontId="63" fillId="2" borderId="2" xfId="8" applyNumberFormat="1" applyFont="1" applyFill="1" applyBorder="1" applyAlignment="1">
      <alignment horizontal="center" vertical="center"/>
    </xf>
    <xf numFmtId="0" fontId="60" fillId="2" borderId="0" xfId="4" applyFont="1" applyFill="1" applyAlignment="1">
      <alignment horizontal="center" vertical="center"/>
    </xf>
    <xf numFmtId="49" fontId="27" fillId="0" borderId="2" xfId="9" applyNumberFormat="1" applyFont="1" applyFill="1" applyBorder="1" applyAlignment="1">
      <alignment horizontal="center" vertical="center"/>
    </xf>
    <xf numFmtId="0" fontId="62" fillId="0" borderId="2" xfId="9" applyFont="1" applyFill="1" applyBorder="1" applyAlignment="1">
      <alignment horizontal="left" vertical="center" wrapText="1"/>
    </xf>
    <xf numFmtId="49" fontId="27" fillId="0" borderId="2" xfId="9" applyNumberFormat="1" applyFont="1" applyFill="1" applyBorder="1" applyAlignment="1">
      <alignment horizontal="left" vertical="center" wrapText="1"/>
    </xf>
    <xf numFmtId="49" fontId="27" fillId="2" borderId="8" xfId="8" applyNumberFormat="1" applyFont="1" applyFill="1" applyBorder="1" applyAlignment="1">
      <alignment vertical="center"/>
    </xf>
    <xf numFmtId="0" fontId="34" fillId="0" borderId="0" xfId="4" applyFont="1" applyAlignment="1">
      <alignment horizontal="left" vertical="center"/>
    </xf>
    <xf numFmtId="0" fontId="131" fillId="8" borderId="0" xfId="7" applyFont="1" applyFill="1" applyBorder="1" applyAlignment="1">
      <alignment horizontal="left" vertical="center" wrapText="1"/>
    </xf>
    <xf numFmtId="0" fontId="15" fillId="0" borderId="2" xfId="8" applyFont="1" applyBorder="1" applyAlignment="1">
      <alignment horizontal="left" vertical="center" wrapText="1"/>
    </xf>
    <xf numFmtId="0" fontId="11" fillId="0" borderId="2" xfId="8" applyFont="1" applyBorder="1" applyAlignment="1">
      <alignment horizontal="left" vertical="center" wrapText="1"/>
    </xf>
    <xf numFmtId="0" fontId="23" fillId="6" borderId="0" xfId="4" applyFont="1" applyFill="1" applyAlignment="1">
      <alignment horizontal="left" vertical="center" wrapText="1"/>
    </xf>
    <xf numFmtId="0" fontId="30" fillId="6" borderId="0" xfId="0" applyFont="1" applyFill="1"/>
    <xf numFmtId="0" fontId="40" fillId="0" borderId="0" xfId="8" applyFont="1" applyAlignment="1">
      <alignment horizontal="left" vertical="center"/>
    </xf>
    <xf numFmtId="0" fontId="48" fillId="2" borderId="2" xfId="9" applyFont="1" applyFill="1" applyBorder="1" applyAlignment="1">
      <alignment horizontal="left" vertical="center"/>
    </xf>
    <xf numFmtId="0" fontId="27" fillId="2" borderId="4" xfId="9" applyFont="1" applyFill="1" applyBorder="1" applyAlignment="1">
      <alignment horizontal="left" vertical="center" wrapText="1"/>
    </xf>
    <xf numFmtId="0" fontId="27" fillId="2" borderId="19" xfId="9" applyFont="1" applyFill="1" applyBorder="1" applyAlignment="1">
      <alignment horizontal="left" vertical="center"/>
    </xf>
    <xf numFmtId="0" fontId="7" fillId="6" borderId="0" xfId="9" applyFill="1" applyAlignment="1">
      <alignment horizontal="left"/>
    </xf>
    <xf numFmtId="0" fontId="20" fillId="6" borderId="0" xfId="0" applyFont="1" applyFill="1" applyAlignment="1">
      <alignment horizontal="left"/>
    </xf>
    <xf numFmtId="0" fontId="34" fillId="6" borderId="0" xfId="4" applyFont="1" applyFill="1" applyAlignment="1">
      <alignment horizontal="left" vertical="center"/>
    </xf>
    <xf numFmtId="0" fontId="23" fillId="6" borderId="0" xfId="4" applyFont="1" applyFill="1" applyAlignment="1">
      <alignment horizontal="left" vertical="center"/>
    </xf>
    <xf numFmtId="49" fontId="23" fillId="6" borderId="0" xfId="4" applyNumberFormat="1" applyFont="1" applyFill="1" applyAlignment="1">
      <alignment horizontal="center" vertical="center" wrapText="1"/>
    </xf>
    <xf numFmtId="0" fontId="47" fillId="10" borderId="0" xfId="0" applyFont="1" applyFill="1" applyAlignment="1">
      <alignment horizontal="left"/>
    </xf>
    <xf numFmtId="0" fontId="47" fillId="13" borderId="0" xfId="0" applyFont="1" applyFill="1" applyAlignment="1">
      <alignment horizontal="left"/>
    </xf>
    <xf numFmtId="0" fontId="47" fillId="12" borderId="0" xfId="0" applyFont="1" applyFill="1" applyAlignment="1">
      <alignment horizontal="left"/>
    </xf>
    <xf numFmtId="0" fontId="47" fillId="11" borderId="0" xfId="0" applyFont="1" applyFill="1" applyAlignment="1">
      <alignment horizontal="left"/>
    </xf>
    <xf numFmtId="0" fontId="47" fillId="14" borderId="0" xfId="0" applyFont="1" applyFill="1" applyAlignment="1">
      <alignment horizontal="left"/>
    </xf>
    <xf numFmtId="49" fontId="26" fillId="8" borderId="0" xfId="6" applyNumberFormat="1" applyFont="1" applyFill="1" applyBorder="1" applyAlignment="1">
      <alignment horizontal="center" vertical="center" wrapText="1"/>
    </xf>
    <xf numFmtId="49" fontId="27" fillId="0" borderId="2" xfId="9" applyNumberFormat="1" applyFont="1" applyFill="1" applyBorder="1" applyAlignment="1">
      <alignment horizontal="center" vertical="center" wrapText="1"/>
    </xf>
    <xf numFmtId="0" fontId="0" fillId="10" borderId="0" xfId="0" applyFill="1" applyAlignment="1">
      <alignment horizontal="left"/>
    </xf>
    <xf numFmtId="49" fontId="7" fillId="0" borderId="2" xfId="9" applyNumberFormat="1" applyFill="1" applyBorder="1" applyAlignment="1">
      <alignment horizontal="center" vertical="center"/>
    </xf>
    <xf numFmtId="49" fontId="27" fillId="2" borderId="2" xfId="9" applyNumberFormat="1" applyFont="1" applyFill="1" applyBorder="1" applyAlignment="1">
      <alignment horizontal="center" vertical="center" wrapText="1"/>
    </xf>
    <xf numFmtId="49" fontId="7" fillId="0" borderId="2" xfId="9" applyNumberFormat="1" applyBorder="1" applyAlignment="1">
      <alignment horizontal="center" vertical="center"/>
    </xf>
    <xf numFmtId="0" fontId="0" fillId="13" borderId="17" xfId="0" applyFill="1" applyBorder="1" applyAlignment="1">
      <alignment horizontal="left"/>
    </xf>
    <xf numFmtId="0" fontId="0" fillId="10" borderId="17" xfId="0" applyFill="1" applyBorder="1" applyAlignment="1">
      <alignment horizontal="left"/>
    </xf>
    <xf numFmtId="0" fontId="0" fillId="6" borderId="20" xfId="0" applyFill="1" applyBorder="1" applyAlignment="1">
      <alignment horizontal="left"/>
    </xf>
    <xf numFmtId="0" fontId="0" fillId="6" borderId="21" xfId="0" applyFill="1" applyBorder="1" applyAlignment="1">
      <alignment horizontal="left"/>
    </xf>
    <xf numFmtId="0" fontId="0" fillId="0" borderId="20" xfId="0" applyBorder="1" applyAlignment="1">
      <alignment horizontal="left"/>
    </xf>
    <xf numFmtId="0" fontId="0" fillId="10" borderId="18" xfId="0" applyFill="1" applyBorder="1" applyAlignment="1">
      <alignment horizontal="left"/>
    </xf>
    <xf numFmtId="49" fontId="27" fillId="2" borderId="4" xfId="9" applyNumberFormat="1" applyFont="1" applyFill="1" applyBorder="1" applyAlignment="1">
      <alignment horizontal="center" vertical="center" wrapText="1"/>
    </xf>
    <xf numFmtId="49" fontId="27" fillId="2" borderId="0" xfId="9" applyNumberFormat="1" applyFont="1" applyFill="1" applyBorder="1" applyAlignment="1">
      <alignment horizontal="center" vertical="center" wrapText="1"/>
    </xf>
    <xf numFmtId="0" fontId="0" fillId="12" borderId="17" xfId="0" applyFill="1" applyBorder="1" applyAlignment="1">
      <alignment horizontal="left"/>
    </xf>
    <xf numFmtId="0" fontId="0" fillId="6" borderId="17" xfId="0" applyFill="1" applyBorder="1" applyAlignment="1">
      <alignment horizontal="left"/>
    </xf>
    <xf numFmtId="0" fontId="0" fillId="10" borderId="20" xfId="0" applyFill="1" applyBorder="1" applyAlignment="1">
      <alignment horizontal="left"/>
    </xf>
    <xf numFmtId="49" fontId="28" fillId="6" borderId="4" xfId="6" applyNumberFormat="1" applyFont="1" applyFill="1" applyBorder="1" applyAlignment="1">
      <alignment horizontal="center" vertical="center" wrapText="1"/>
    </xf>
    <xf numFmtId="49" fontId="27" fillId="2" borderId="20" xfId="9" applyNumberFormat="1" applyFont="1" applyFill="1" applyBorder="1" applyAlignment="1">
      <alignment horizontal="center" vertical="center" wrapText="1"/>
    </xf>
    <xf numFmtId="0" fontId="0" fillId="13" borderId="20" xfId="0" applyFill="1" applyBorder="1" applyAlignment="1">
      <alignment horizontal="left"/>
    </xf>
    <xf numFmtId="49" fontId="28" fillId="0" borderId="0" xfId="4" applyNumberFormat="1" applyFont="1" applyAlignment="1">
      <alignment horizontal="center" vertical="center"/>
    </xf>
    <xf numFmtId="0" fontId="62" fillId="0" borderId="2" xfId="9" applyFont="1" applyBorder="1" applyAlignment="1">
      <alignment horizontal="left" vertical="center"/>
    </xf>
    <xf numFmtId="0" fontId="20" fillId="6" borderId="0" xfId="0" applyFont="1" applyFill="1" applyAlignment="1">
      <alignment horizontal="center"/>
    </xf>
    <xf numFmtId="0" fontId="132" fillId="8" borderId="0" xfId="6" applyFont="1" applyFill="1" applyBorder="1" applyAlignment="1">
      <alignment horizontal="left" vertical="center" wrapText="1"/>
    </xf>
    <xf numFmtId="0" fontId="27" fillId="0" borderId="2" xfId="9" applyFont="1" applyFill="1" applyBorder="1" applyAlignment="1">
      <alignment horizontal="left" vertical="center"/>
    </xf>
    <xf numFmtId="0" fontId="27" fillId="0" borderId="2" xfId="9" applyFont="1" applyBorder="1" applyAlignment="1">
      <alignment horizontal="left" vertical="center"/>
    </xf>
    <xf numFmtId="0" fontId="7" fillId="6" borderId="0" xfId="9" applyFill="1"/>
    <xf numFmtId="0" fontId="23" fillId="6" borderId="0" xfId="4" applyFont="1" applyFill="1" applyAlignment="1">
      <alignment vertical="center"/>
    </xf>
    <xf numFmtId="0" fontId="15" fillId="6" borderId="0" xfId="0" applyFont="1" applyFill="1" applyAlignment="1">
      <alignment horizontal="center" vertical="center"/>
    </xf>
    <xf numFmtId="0" fontId="15" fillId="6" borderId="0" xfId="0" applyFont="1" applyFill="1"/>
    <xf numFmtId="0" fontId="31" fillId="7" borderId="2" xfId="0" applyFont="1" applyFill="1" applyBorder="1" applyAlignment="1">
      <alignment vertical="center" wrapText="1"/>
    </xf>
    <xf numFmtId="0" fontId="31" fillId="7" borderId="0" xfId="0" applyFont="1" applyFill="1" applyAlignment="1">
      <alignment vertical="center" wrapText="1"/>
    </xf>
    <xf numFmtId="0" fontId="34" fillId="0" borderId="0" xfId="4" applyFont="1" applyAlignment="1">
      <alignment vertical="center"/>
    </xf>
    <xf numFmtId="49" fontId="28" fillId="0" borderId="0" xfId="4" applyNumberFormat="1" applyFont="1" applyAlignment="1">
      <alignment vertical="center"/>
    </xf>
    <xf numFmtId="0" fontId="62" fillId="0" borderId="2" xfId="9" applyFont="1" applyFill="1" applyBorder="1"/>
    <xf numFmtId="0" fontId="62" fillId="0" borderId="2" xfId="9" applyFont="1" applyBorder="1"/>
    <xf numFmtId="0" fontId="62" fillId="0" borderId="2" xfId="9" applyFont="1" applyFill="1" applyBorder="1" applyAlignment="1">
      <alignment horizontal="left" vertical="center"/>
    </xf>
    <xf numFmtId="0" fontId="31" fillId="2" borderId="0" xfId="0" applyFont="1" applyFill="1" applyAlignment="1">
      <alignment vertical="center" wrapText="1"/>
    </xf>
    <xf numFmtId="0" fontId="131" fillId="8" borderId="0" xfId="6" applyFont="1" applyFill="1" applyBorder="1" applyAlignment="1">
      <alignment horizontal="left" vertical="center" wrapText="1"/>
    </xf>
    <xf numFmtId="0" fontId="22" fillId="6" borderId="0" xfId="0" applyFont="1" applyFill="1"/>
    <xf numFmtId="0" fontId="23" fillId="0" borderId="0" xfId="4" applyFont="1" applyAlignment="1">
      <alignment vertical="center"/>
    </xf>
    <xf numFmtId="0" fontId="27" fillId="6" borderId="0" xfId="8" applyFont="1" applyFill="1" applyAlignment="1">
      <alignment horizontal="left" vertical="center"/>
    </xf>
    <xf numFmtId="0" fontId="27" fillId="6" borderId="2" xfId="8" applyFont="1" applyFill="1" applyBorder="1" applyAlignment="1">
      <alignment horizontal="left" vertical="center"/>
    </xf>
    <xf numFmtId="0" fontId="27" fillId="2" borderId="0" xfId="9" applyFont="1" applyFill="1" applyBorder="1" applyAlignment="1">
      <alignment horizontal="left" vertical="top"/>
    </xf>
    <xf numFmtId="0" fontId="27" fillId="2" borderId="2" xfId="9" applyFont="1" applyFill="1" applyBorder="1" applyAlignment="1">
      <alignment horizontal="left" vertical="top"/>
    </xf>
    <xf numFmtId="0" fontId="7" fillId="0" borderId="2" xfId="9" applyFill="1" applyBorder="1" applyAlignment="1">
      <alignment horizontal="left" vertical="center"/>
    </xf>
    <xf numFmtId="0" fontId="7" fillId="0" borderId="2" xfId="9" applyFill="1" applyBorder="1"/>
    <xf numFmtId="0" fontId="7" fillId="0" borderId="2" xfId="9" quotePrefix="1" applyFill="1" applyBorder="1" applyAlignment="1">
      <alignment horizontal="left" vertical="center"/>
    </xf>
    <xf numFmtId="0" fontId="7" fillId="0" borderId="2" xfId="9" applyBorder="1" applyAlignment="1">
      <alignment horizontal="left" vertical="center"/>
    </xf>
    <xf numFmtId="0" fontId="7" fillId="0" borderId="0" xfId="9" applyFill="1" applyBorder="1" applyAlignment="1">
      <alignment horizontal="left" vertical="center"/>
    </xf>
    <xf numFmtId="0" fontId="41" fillId="0" borderId="0" xfId="8" applyFont="1" applyAlignment="1">
      <alignment horizontal="left" vertical="center" wrapText="1"/>
    </xf>
    <xf numFmtId="0" fontId="41" fillId="0" borderId="2" xfId="8" applyFont="1" applyBorder="1" applyAlignment="1">
      <alignment horizontal="left" vertical="center" wrapText="1"/>
    </xf>
    <xf numFmtId="0" fontId="27" fillId="0" borderId="0" xfId="9" applyFont="1" applyFill="1" applyAlignment="1">
      <alignment horizontal="left" vertical="center" wrapText="1"/>
    </xf>
    <xf numFmtId="0" fontId="41" fillId="0" borderId="2" xfId="8" applyFont="1" applyBorder="1" applyAlignment="1">
      <alignment horizontal="left" vertical="top" wrapText="1"/>
    </xf>
    <xf numFmtId="0" fontId="27" fillId="0" borderId="0" xfId="8" applyFont="1" applyAlignment="1">
      <alignment horizontal="left" vertical="center" wrapText="1"/>
    </xf>
    <xf numFmtId="0" fontId="27" fillId="0" borderId="2" xfId="8" applyFont="1" applyBorder="1" applyAlignment="1">
      <alignment horizontal="left" vertical="center"/>
    </xf>
    <xf numFmtId="0" fontId="28" fillId="0" borderId="0" xfId="4" applyFont="1" applyAlignment="1">
      <alignment horizontal="center" vertical="center"/>
    </xf>
    <xf numFmtId="0" fontId="26" fillId="8" borderId="0" xfId="6" applyFont="1" applyFill="1" applyBorder="1" applyAlignment="1">
      <alignment horizontal="center" vertical="center"/>
    </xf>
    <xf numFmtId="0" fontId="27" fillId="6" borderId="2" xfId="8" applyFont="1" applyFill="1" applyBorder="1" applyAlignment="1">
      <alignment horizontal="center" vertical="center" wrapText="1"/>
    </xf>
    <xf numFmtId="0" fontId="0" fillId="0" borderId="0" xfId="0" applyAlignment="1">
      <alignment horizontal="center"/>
    </xf>
    <xf numFmtId="0" fontId="27" fillId="0" borderId="2" xfId="8" applyFont="1" applyBorder="1" applyAlignment="1">
      <alignment vertical="center" wrapText="1"/>
    </xf>
    <xf numFmtId="0" fontId="131" fillId="8" borderId="0" xfId="6" applyFont="1" applyFill="1" applyBorder="1" applyAlignment="1">
      <alignment horizontal="left" vertical="center"/>
    </xf>
    <xf numFmtId="0" fontId="41" fillId="6" borderId="2" xfId="8" applyFont="1" applyFill="1" applyBorder="1" applyAlignment="1">
      <alignment horizontal="left" vertical="center"/>
    </xf>
    <xf numFmtId="0" fontId="27" fillId="0" borderId="2" xfId="8" applyFont="1" applyBorder="1" applyAlignment="1">
      <alignment horizontal="center" vertical="center" wrapText="1"/>
    </xf>
    <xf numFmtId="0" fontId="27" fillId="6" borderId="8" xfId="8" applyFont="1" applyFill="1" applyBorder="1" applyAlignment="1">
      <alignment horizontal="left" vertical="top" wrapText="1"/>
    </xf>
    <xf numFmtId="0" fontId="27" fillId="6" borderId="2" xfId="8" applyFont="1" applyFill="1" applyBorder="1" applyAlignment="1">
      <alignment horizontal="left" vertical="top" wrapText="1"/>
    </xf>
    <xf numFmtId="0" fontId="27" fillId="6" borderId="0" xfId="8" applyFont="1" applyFill="1" applyAlignment="1">
      <alignment horizontal="left" vertical="top" wrapText="1"/>
    </xf>
    <xf numFmtId="0" fontId="39" fillId="0" borderId="0" xfId="8" applyFont="1" applyAlignment="1">
      <alignment horizontal="left" vertical="top" wrapText="1"/>
    </xf>
    <xf numFmtId="0" fontId="39" fillId="2" borderId="0" xfId="8" applyFont="1" applyFill="1" applyAlignment="1">
      <alignment horizontal="left" vertical="top" wrapText="1"/>
    </xf>
    <xf numFmtId="0" fontId="39" fillId="2" borderId="0" xfId="11" applyFont="1" applyFill="1" applyAlignment="1">
      <alignment horizontal="left" vertical="center" wrapText="1"/>
    </xf>
    <xf numFmtId="0" fontId="39" fillId="0" borderId="0" xfId="8" applyFont="1" applyAlignment="1">
      <alignment horizontal="left" vertical="center"/>
    </xf>
    <xf numFmtId="0" fontId="39" fillId="2" borderId="0" xfId="8" applyFont="1" applyFill="1" applyAlignment="1">
      <alignment horizontal="left" vertical="center"/>
    </xf>
    <xf numFmtId="0" fontId="39" fillId="0" borderId="0" xfId="8" applyFont="1" applyAlignment="1">
      <alignment horizontal="left" vertical="center" wrapText="1"/>
    </xf>
    <xf numFmtId="0" fontId="39" fillId="2" borderId="0" xfId="8" applyFont="1" applyFill="1" applyAlignment="1">
      <alignment horizontal="left" vertical="center" wrapText="1"/>
    </xf>
    <xf numFmtId="0" fontId="95" fillId="0" borderId="0" xfId="8" applyFont="1" applyAlignment="1">
      <alignment horizontal="left" vertical="center" wrapText="1"/>
    </xf>
    <xf numFmtId="0" fontId="39" fillId="2" borderId="6" xfId="8" applyFont="1" applyFill="1" applyBorder="1" applyAlignment="1">
      <alignment horizontal="left" vertical="center" wrapText="1"/>
    </xf>
    <xf numFmtId="0" fontId="81" fillId="4" borderId="0" xfId="0" applyFont="1" applyFill="1" applyAlignment="1">
      <alignment horizontal="center" vertical="center"/>
    </xf>
    <xf numFmtId="0" fontId="119" fillId="4" borderId="0" xfId="0" applyFont="1" applyFill="1" applyAlignment="1">
      <alignment horizontal="left" vertical="center" wrapText="1"/>
    </xf>
    <xf numFmtId="0" fontId="84" fillId="15" borderId="0" xfId="0" applyFont="1" applyFill="1" applyAlignment="1">
      <alignment horizontal="center" vertical="center" wrapText="1"/>
    </xf>
    <xf numFmtId="0" fontId="39" fillId="0" borderId="6" xfId="8" applyFont="1" applyBorder="1" applyAlignment="1">
      <alignment horizontal="left" vertical="center" wrapText="1"/>
    </xf>
    <xf numFmtId="0" fontId="39" fillId="2" borderId="2" xfId="6" applyFont="1" applyFill="1" applyBorder="1" applyAlignment="1">
      <alignment horizontal="left" vertical="center" wrapText="1"/>
    </xf>
    <xf numFmtId="0" fontId="39" fillId="2" borderId="9" xfId="6" applyFont="1" applyFill="1" applyBorder="1" applyAlignment="1">
      <alignment horizontal="left" vertical="center" wrapText="1"/>
    </xf>
    <xf numFmtId="0" fontId="39" fillId="2" borderId="4" xfId="6" applyFont="1" applyFill="1" applyBorder="1" applyAlignment="1">
      <alignment horizontal="left" vertical="center" wrapText="1"/>
    </xf>
    <xf numFmtId="0" fontId="39" fillId="2" borderId="15" xfId="8" applyFont="1" applyFill="1" applyBorder="1" applyAlignment="1">
      <alignment horizontal="left" vertical="top" wrapText="1"/>
    </xf>
    <xf numFmtId="0" fontId="103" fillId="2" borderId="30" xfId="60" quotePrefix="1" applyFont="1" applyFill="1" applyBorder="1" applyAlignment="1">
      <alignment horizontal="left" wrapText="1"/>
    </xf>
    <xf numFmtId="0" fontId="103" fillId="2" borderId="1" xfId="60" quotePrefix="1" applyFont="1" applyFill="1" applyBorder="1" applyAlignment="1">
      <alignment horizontal="left" wrapText="1"/>
    </xf>
    <xf numFmtId="0" fontId="103" fillId="2" borderId="31" xfId="60" quotePrefix="1" applyFont="1" applyFill="1" applyBorder="1" applyAlignment="1">
      <alignment horizontal="left" wrapText="1"/>
    </xf>
    <xf numFmtId="0" fontId="103" fillId="2" borderId="28" xfId="60" quotePrefix="1" applyFont="1" applyFill="1" applyBorder="1" applyAlignment="1">
      <alignment horizontal="left" vertical="center" wrapText="1"/>
    </xf>
    <xf numFmtId="0" fontId="103" fillId="2" borderId="0" xfId="60" applyFont="1" applyFill="1" applyAlignment="1">
      <alignment horizontal="left" vertical="center" wrapText="1"/>
    </xf>
    <xf numFmtId="0" fontId="103" fillId="2" borderId="29" xfId="60" applyFont="1" applyFill="1" applyBorder="1" applyAlignment="1">
      <alignment horizontal="left" vertical="center" wrapText="1"/>
    </xf>
    <xf numFmtId="0" fontId="103" fillId="2" borderId="30" xfId="60" quotePrefix="1" applyFont="1" applyFill="1" applyBorder="1" applyAlignment="1">
      <alignment horizontal="left" vertical="center" wrapText="1"/>
    </xf>
    <xf numFmtId="0" fontId="103" fillId="2" borderId="1" xfId="60" quotePrefix="1" applyFont="1" applyFill="1" applyBorder="1" applyAlignment="1">
      <alignment horizontal="left" vertical="center" wrapText="1"/>
    </xf>
    <xf numFmtId="0" fontId="103" fillId="2" borderId="31" xfId="60" quotePrefix="1" applyFont="1" applyFill="1" applyBorder="1" applyAlignment="1">
      <alignment horizontal="left" vertical="center" wrapText="1"/>
    </xf>
    <xf numFmtId="0" fontId="103" fillId="2" borderId="30" xfId="60" quotePrefix="1" applyFont="1" applyFill="1" applyBorder="1" applyAlignment="1">
      <alignment wrapText="1"/>
    </xf>
    <xf numFmtId="0" fontId="103" fillId="2" borderId="1" xfId="60" quotePrefix="1" applyFont="1" applyFill="1" applyBorder="1" applyAlignment="1">
      <alignment wrapText="1"/>
    </xf>
    <xf numFmtId="0" fontId="103" fillId="2" borderId="31" xfId="60" quotePrefix="1" applyFont="1" applyFill="1" applyBorder="1" applyAlignment="1">
      <alignment wrapText="1"/>
    </xf>
    <xf numFmtId="0" fontId="59" fillId="2" borderId="0" xfId="4" applyFont="1" applyFill="1" applyAlignment="1">
      <alignment horizontal="center" vertical="center"/>
    </xf>
    <xf numFmtId="0" fontId="64" fillId="8" borderId="0" xfId="4" applyFont="1" applyFill="1" applyAlignment="1">
      <alignment horizontal="center" vertical="center"/>
    </xf>
    <xf numFmtId="0" fontId="103" fillId="2" borderId="28" xfId="60" quotePrefix="1" applyFont="1" applyFill="1" applyBorder="1"/>
    <xf numFmtId="0" fontId="103" fillId="2" borderId="0" xfId="60" quotePrefix="1" applyFont="1" applyFill="1"/>
    <xf numFmtId="0" fontId="103" fillId="2" borderId="29" xfId="60" quotePrefix="1" applyFont="1" applyFill="1" applyBorder="1"/>
    <xf numFmtId="0" fontId="103" fillId="2" borderId="28" xfId="60" quotePrefix="1" applyFont="1" applyFill="1" applyBorder="1" applyAlignment="1">
      <alignment wrapText="1"/>
    </xf>
    <xf numFmtId="0" fontId="103" fillId="2" borderId="0" xfId="60" quotePrefix="1" applyFont="1" applyFill="1" applyAlignment="1">
      <alignment wrapText="1"/>
    </xf>
    <xf numFmtId="0" fontId="103" fillId="2" borderId="29" xfId="60" quotePrefix="1" applyFont="1" applyFill="1" applyBorder="1" applyAlignment="1">
      <alignment wrapText="1"/>
    </xf>
    <xf numFmtId="0" fontId="30" fillId="5" borderId="12" xfId="0" applyFont="1" applyFill="1" applyBorder="1" applyAlignment="1">
      <alignment horizontal="left" vertical="top" wrapText="1"/>
    </xf>
    <xf numFmtId="0" fontId="30" fillId="5" borderId="13" xfId="0" quotePrefix="1" applyFont="1" applyFill="1" applyBorder="1" applyAlignment="1">
      <alignment horizontal="left" vertical="top" wrapText="1"/>
    </xf>
    <xf numFmtId="0" fontId="30" fillId="5" borderId="13" xfId="0" applyFont="1" applyFill="1" applyBorder="1" applyAlignment="1">
      <alignment horizontal="left" vertical="top" wrapText="1"/>
    </xf>
    <xf numFmtId="0" fontId="30" fillId="5" borderId="12" xfId="0" quotePrefix="1" applyFont="1" applyFill="1" applyBorder="1" applyAlignment="1">
      <alignment horizontal="left" vertical="top" wrapText="1"/>
    </xf>
    <xf numFmtId="0" fontId="30" fillId="5" borderId="14" xfId="0" applyFont="1" applyFill="1" applyBorder="1" applyAlignment="1">
      <alignment horizontal="left" vertical="top" wrapText="1"/>
    </xf>
    <xf numFmtId="0" fontId="30" fillId="17" borderId="12" xfId="0" applyFont="1" applyFill="1" applyBorder="1" applyAlignment="1">
      <alignment horizontal="left" vertical="top" wrapText="1"/>
    </xf>
    <xf numFmtId="0" fontId="53" fillId="8" borderId="0" xfId="0" applyFont="1" applyFill="1" applyAlignment="1">
      <alignment horizontal="center"/>
    </xf>
    <xf numFmtId="0" fontId="98" fillId="2" borderId="0" xfId="5" applyFont="1" applyFill="1" applyAlignment="1">
      <alignment horizontal="center" vertical="center"/>
    </xf>
    <xf numFmtId="0" fontId="39" fillId="2" borderId="6" xfId="6" applyFont="1" applyFill="1" applyBorder="1" applyAlignment="1">
      <alignment horizontal="left" vertical="center" wrapText="1"/>
    </xf>
    <xf numFmtId="0" fontId="39" fillId="6" borderId="0" xfId="6" applyFont="1" applyFill="1" applyBorder="1" applyAlignment="1">
      <alignment horizontal="left" vertical="top" wrapText="1"/>
    </xf>
    <xf numFmtId="0" fontId="51" fillId="2" borderId="6" xfId="0" applyFont="1" applyFill="1" applyBorder="1" applyAlignment="1">
      <alignment horizontal="left" wrapText="1"/>
    </xf>
    <xf numFmtId="0" fontId="27" fillId="0" borderId="8" xfId="9" applyFont="1" applyFill="1" applyBorder="1" applyAlignment="1">
      <alignment horizontal="left" vertical="center" wrapText="1"/>
    </xf>
    <xf numFmtId="0" fontId="27" fillId="0" borderId="2" xfId="9" applyFont="1" applyFill="1" applyBorder="1" applyAlignment="1">
      <alignment horizontal="left" vertical="center" wrapText="1"/>
    </xf>
    <xf numFmtId="49" fontId="27" fillId="2" borderId="8" xfId="9" applyNumberFormat="1" applyFont="1" applyFill="1" applyBorder="1" applyAlignment="1">
      <alignment horizontal="left" vertical="center"/>
    </xf>
    <xf numFmtId="49" fontId="27" fillId="2" borderId="0" xfId="9" applyNumberFormat="1" applyFont="1" applyFill="1" applyBorder="1" applyAlignment="1">
      <alignment horizontal="left" vertical="center"/>
    </xf>
    <xf numFmtId="49" fontId="27" fillId="2" borderId="2" xfId="9" applyNumberFormat="1" applyFont="1" applyFill="1" applyBorder="1" applyAlignment="1">
      <alignment horizontal="left" vertical="center"/>
    </xf>
    <xf numFmtId="0" fontId="27" fillId="0" borderId="0" xfId="9" applyFont="1" applyFill="1" applyBorder="1" applyAlignment="1">
      <alignment horizontal="left" vertical="center" wrapText="1"/>
    </xf>
    <xf numFmtId="49" fontId="63" fillId="2" borderId="8" xfId="8" applyNumberFormat="1" applyFont="1" applyFill="1" applyBorder="1" applyAlignment="1">
      <alignment horizontal="left" vertical="center"/>
    </xf>
    <xf numFmtId="49" fontId="63" fillId="2" borderId="2" xfId="8" applyNumberFormat="1" applyFont="1" applyFill="1" applyBorder="1" applyAlignment="1">
      <alignment horizontal="left" vertical="center"/>
    </xf>
    <xf numFmtId="49" fontId="63" fillId="2" borderId="0" xfId="8" applyNumberFormat="1" applyFont="1" applyFill="1" applyAlignment="1">
      <alignment horizontal="left" vertical="center"/>
    </xf>
    <xf numFmtId="49" fontId="27" fillId="2" borderId="8" xfId="8" applyNumberFormat="1" applyFont="1" applyFill="1" applyBorder="1" applyAlignment="1">
      <alignment horizontal="left" vertical="center"/>
    </xf>
    <xf numFmtId="49" fontId="27" fillId="2" borderId="0" xfId="8" applyNumberFormat="1" applyFont="1" applyFill="1" applyAlignment="1">
      <alignment horizontal="left" vertical="center"/>
    </xf>
    <xf numFmtId="49" fontId="27" fillId="2" borderId="2" xfId="8" applyNumberFormat="1" applyFont="1" applyFill="1" applyBorder="1" applyAlignment="1">
      <alignment horizontal="left" vertical="center"/>
    </xf>
    <xf numFmtId="0" fontId="34" fillId="2" borderId="0" xfId="4" applyFont="1" applyFill="1" applyAlignment="1">
      <alignment horizontal="left" vertical="center"/>
    </xf>
    <xf numFmtId="0" fontId="28" fillId="6" borderId="8" xfId="6" applyFont="1" applyFill="1" applyBorder="1" applyAlignment="1">
      <alignment horizontal="left" vertical="center" wrapText="1"/>
    </xf>
    <xf numFmtId="0" fontId="28" fillId="6" borderId="22" xfId="6" applyFont="1" applyFill="1" applyBorder="1" applyAlignment="1">
      <alignment horizontal="left" vertical="center" wrapText="1"/>
    </xf>
    <xf numFmtId="0" fontId="26" fillId="8" borderId="0" xfId="6" applyFont="1" applyFill="1" applyBorder="1" applyAlignment="1">
      <alignment horizontal="left" vertical="center" wrapText="1"/>
    </xf>
    <xf numFmtId="0" fontId="28" fillId="6" borderId="19" xfId="6" applyFont="1" applyFill="1" applyBorder="1" applyAlignment="1">
      <alignment horizontal="left" vertical="center" wrapText="1"/>
    </xf>
    <xf numFmtId="0" fontId="28" fillId="6" borderId="4" xfId="6" applyFont="1" applyFill="1" applyBorder="1" applyAlignment="1">
      <alignment horizontal="left" vertical="center" wrapText="1"/>
    </xf>
    <xf numFmtId="0" fontId="28" fillId="6" borderId="20" xfId="6" applyFont="1" applyFill="1" applyBorder="1" applyAlignment="1">
      <alignment horizontal="left" vertical="center" wrapText="1"/>
    </xf>
    <xf numFmtId="0" fontId="28" fillId="6" borderId="0" xfId="6" applyFont="1" applyFill="1" applyBorder="1" applyAlignment="1">
      <alignment horizontal="left" vertical="center" wrapText="1"/>
    </xf>
    <xf numFmtId="0" fontId="0" fillId="10" borderId="17" xfId="0" applyFill="1" applyBorder="1" applyAlignment="1">
      <alignment horizontal="left" vertical="center"/>
    </xf>
    <xf numFmtId="0" fontId="27" fillId="2" borderId="0" xfId="9" applyFont="1" applyFill="1" applyBorder="1" applyAlignment="1">
      <alignment horizontal="left" vertical="center"/>
    </xf>
    <xf numFmtId="0" fontId="27" fillId="2" borderId="2" xfId="9" applyFont="1" applyFill="1" applyBorder="1" applyAlignment="1">
      <alignment horizontal="left" vertical="center"/>
    </xf>
    <xf numFmtId="0" fontId="31" fillId="7" borderId="8" xfId="0" applyFont="1" applyFill="1" applyBorder="1" applyAlignment="1">
      <alignment horizontal="left" vertical="center" wrapText="1"/>
    </xf>
    <xf numFmtId="0" fontId="31" fillId="7" borderId="0" xfId="0" applyFont="1" applyFill="1" applyAlignment="1">
      <alignment horizontal="left" vertical="center" wrapText="1"/>
    </xf>
    <xf numFmtId="0" fontId="31" fillId="7" borderId="2" xfId="0" applyFont="1" applyFill="1" applyBorder="1" applyAlignment="1">
      <alignment horizontal="left" vertical="center" wrapText="1"/>
    </xf>
    <xf numFmtId="0" fontId="27" fillId="2" borderId="8" xfId="9" applyFont="1" applyFill="1" applyBorder="1" applyAlignment="1">
      <alignment horizontal="left" vertical="center"/>
    </xf>
    <xf numFmtId="0" fontId="26" fillId="8" borderId="0" xfId="6" applyFont="1" applyFill="1" applyBorder="1" applyAlignment="1">
      <alignment horizontal="center" vertical="center" wrapText="1"/>
    </xf>
    <xf numFmtId="0" fontId="27" fillId="2" borderId="0" xfId="9" applyFont="1" applyFill="1" applyBorder="1" applyAlignment="1">
      <alignment horizontal="left" vertical="center" wrapText="1"/>
    </xf>
    <xf numFmtId="0" fontId="27" fillId="2" borderId="2" xfId="9" applyFont="1" applyFill="1" applyBorder="1" applyAlignment="1">
      <alignment horizontal="left" vertical="center" wrapText="1"/>
    </xf>
    <xf numFmtId="0" fontId="27" fillId="2" borderId="8" xfId="9" applyFont="1" applyFill="1" applyBorder="1" applyAlignment="1">
      <alignment horizontal="left" vertical="center" wrapText="1"/>
    </xf>
    <xf numFmtId="0" fontId="27" fillId="0" borderId="8" xfId="9" applyFont="1" applyBorder="1" applyAlignment="1">
      <alignment horizontal="left" vertical="center" wrapText="1"/>
    </xf>
    <xf numFmtId="0" fontId="27" fillId="0" borderId="2" xfId="9" applyFont="1" applyBorder="1" applyAlignment="1">
      <alignment horizontal="left" vertical="center" wrapText="1"/>
    </xf>
    <xf numFmtId="0" fontId="26" fillId="8" borderId="8" xfId="6" applyFont="1" applyFill="1" applyBorder="1" applyAlignment="1">
      <alignment horizontal="center" vertical="center" wrapText="1"/>
    </xf>
  </cellXfs>
  <cellStyles count="164">
    <cellStyle name="60% - Accent6 lines" xfId="20" xr:uid="{1AC1E46C-8BD6-46B0-B47B-CA47E50A8C83}"/>
    <cellStyle name="Comma" xfId="1" builtinId="3"/>
    <cellStyle name="Comma [0] 2" xfId="34" xr:uid="{AB96FE62-D81B-4E16-80B6-3117883847B8}"/>
    <cellStyle name="Comma [0] 3" xfId="61" xr:uid="{6C0A9776-BD55-43DD-AFF2-059D379E003E}"/>
    <cellStyle name="Comma [0] 3 2" xfId="95" xr:uid="{76BFF575-D2AA-4116-90A3-EB1002176528}"/>
    <cellStyle name="Comma [0] 3 2 2" xfId="161" xr:uid="{4FC5C871-ECB2-4F55-87B3-ABFAD8D742DE}"/>
    <cellStyle name="Comma 10" xfId="36" xr:uid="{F14E7FBF-6B1A-41BA-8F8D-E31CDAA9C226}"/>
    <cellStyle name="Comma 10 2" xfId="58" xr:uid="{155A8FFB-EB1C-470A-B9B2-CCE251E5E44D}"/>
    <cellStyle name="Comma 10 2 2" xfId="93" xr:uid="{A3163FA9-96F3-4131-BF41-E539046BBC2F}"/>
    <cellStyle name="Comma 10 2 2 2" xfId="159" xr:uid="{D1DA1BBD-FF3A-4C29-88BA-3A0CEA2B74F6}"/>
    <cellStyle name="Comma 10 2 3" xfId="128" xr:uid="{00305A8C-4357-4826-91F8-45B11E2849C8}"/>
    <cellStyle name="Comma 10 3" xfId="72" xr:uid="{4544E796-D420-4497-8C28-F2BDA15F3685}"/>
    <cellStyle name="Comma 10 3 2" xfId="138" xr:uid="{53C32ACF-5613-4619-AF94-A122B47560A8}"/>
    <cellStyle name="Comma 10 4" xfId="107" xr:uid="{1142548C-7B5A-4400-B3DD-E2F565FC7B80}"/>
    <cellStyle name="Comma 11" xfId="42" xr:uid="{4C3EBD1E-DBA6-4D17-A63E-0317CBA0A52B}"/>
    <cellStyle name="Comma 11 2" xfId="59" xr:uid="{5BC3D15A-9E73-45D7-9ADA-19002C717867}"/>
    <cellStyle name="Comma 11 2 2" xfId="94" xr:uid="{2BD221E4-CCAA-4CD8-9BAA-619D9723D8E0}"/>
    <cellStyle name="Comma 11 2 2 2" xfId="160" xr:uid="{06B2EC73-962E-487E-985F-1DDEE39813EA}"/>
    <cellStyle name="Comma 11 2 3" xfId="129" xr:uid="{B5AD6743-CBEF-49CE-BC33-8708BB258DA0}"/>
    <cellStyle name="Comma 11 3" xfId="77" xr:uid="{10B427F5-B490-4361-A296-9F34317BC750}"/>
    <cellStyle name="Comma 11 3 2" xfId="143" xr:uid="{47C66CD1-2816-402D-806B-2B7DFBD9B92B}"/>
    <cellStyle name="Comma 11 4" xfId="112" xr:uid="{71A9B046-ECFD-4751-A9E2-E765E30E4B33}"/>
    <cellStyle name="Comma 12" xfId="45" xr:uid="{CBA17077-1FA7-4DD9-A7C2-97DC637071C9}"/>
    <cellStyle name="Comma 12 2" xfId="80" xr:uid="{5705ECB5-99F6-4EF6-B696-3A64BBC9B189}"/>
    <cellStyle name="Comma 12 2 2" xfId="146" xr:uid="{14209F4F-21B2-4CFE-8C97-670537638F49}"/>
    <cellStyle name="Comma 12 3" xfId="115" xr:uid="{0920189B-9AB4-4B35-B6C6-D8B5EF26414A}"/>
    <cellStyle name="Comma 13" xfId="62" xr:uid="{BCBB5872-D422-49F4-9F50-66718DFAA7D6}"/>
    <cellStyle name="Comma 13 2" xfId="96" xr:uid="{8496E927-51DA-4D4E-9DEE-7F4F8A2E5C0B}"/>
    <cellStyle name="Comma 13 2 2" xfId="162" xr:uid="{7CF0DDE6-352E-4213-8101-563AA9943333}"/>
    <cellStyle name="Comma 14" xfId="64" xr:uid="{5FF082C4-190A-46C0-8C2E-0A963912A578}"/>
    <cellStyle name="Comma 14 2" xfId="130" xr:uid="{9396A8C4-59B7-4734-9E93-BFFDF0157221}"/>
    <cellStyle name="Comma 15" xfId="97" xr:uid="{9CB097F6-469D-44F0-8936-231964DA0AC9}"/>
    <cellStyle name="Comma 16" xfId="98" xr:uid="{F3DE52BB-606C-4A6C-82DB-EB8D66D3DBF5}"/>
    <cellStyle name="Comma 17" xfId="99" xr:uid="{C001DF25-90C8-478F-8662-C3EA9E44A73B}"/>
    <cellStyle name="Comma 18" xfId="163" xr:uid="{C8DCCC8F-EFC8-4B8B-8275-C1315536ABC4}"/>
    <cellStyle name="Comma 2" xfId="12" xr:uid="{42682B93-F743-4333-BFBA-62C90FFAA3DF}"/>
    <cellStyle name="Comma 2 2" xfId="23" xr:uid="{05B2F985-C0EB-482F-B32A-F9C679A3B59C}"/>
    <cellStyle name="Comma 2 2 2" xfId="48" xr:uid="{B68F94A2-EF08-4246-8D85-F226016A90DF}"/>
    <cellStyle name="Comma 2 2 2 2" xfId="83" xr:uid="{BA4FCE2D-3EE6-45CC-92AA-D9B2714AB513}"/>
    <cellStyle name="Comma 2 2 2 2 2" xfId="149" xr:uid="{AA40FFA9-14F9-495A-93C2-B0482A2DC193}"/>
    <cellStyle name="Comma 2 2 2 3" xfId="118" xr:uid="{73848C57-0B77-40D3-9CBC-8A9A8B760F4C}"/>
    <cellStyle name="Comma 2 2 3" xfId="67" xr:uid="{100DF0C9-54F2-431E-804C-0B2D1B128EC6}"/>
    <cellStyle name="Comma 2 2 3 2" xfId="133" xr:uid="{06E97D42-6B52-4180-B9A2-50A47621BF75}"/>
    <cellStyle name="Comma 2 2 4" xfId="102" xr:uid="{1E43000E-0567-4B01-A02D-56772B337D07}"/>
    <cellStyle name="Comma 2 3" xfId="28" xr:uid="{EC5537E8-2710-4A5C-87FE-52921F479F9D}"/>
    <cellStyle name="Comma 2 3 2" xfId="51" xr:uid="{134D8219-39DF-46A8-B475-E0C7315C7482}"/>
    <cellStyle name="Comma 2 3 2 2" xfId="86" xr:uid="{0FDBD470-7C94-4DD2-8080-968280B6AFEF}"/>
    <cellStyle name="Comma 2 3 2 2 2" xfId="152" xr:uid="{605D682A-D35C-4E9F-A12C-06DFE5308DB5}"/>
    <cellStyle name="Comma 2 3 2 3" xfId="121" xr:uid="{2BC5B153-A391-43D3-A9A2-E2905F4E0548}"/>
    <cellStyle name="Comma 2 3 3" xfId="70" xr:uid="{52C32DC8-36AF-4EE8-B05A-50320FE7621C}"/>
    <cellStyle name="Comma 2 3 3 2" xfId="136" xr:uid="{59B90B53-5315-448B-A3EA-3DA4B21D0633}"/>
    <cellStyle name="Comma 2 3 4" xfId="105" xr:uid="{4DBD769D-AEE1-4795-9B8D-9DF2348F9112}"/>
    <cellStyle name="Comma 3" xfId="21" xr:uid="{E224BECE-2E56-4B2D-8682-23897751F4BA}"/>
    <cellStyle name="Comma 3 2" xfId="24" xr:uid="{1681F42B-7E66-4F2E-8B90-4016E564D8A6}"/>
    <cellStyle name="Comma 3 2 2" xfId="40" xr:uid="{57F2C309-161F-45D6-8EC2-11D743FAF52F}"/>
    <cellStyle name="Comma 3 2 2 2" xfId="52" xr:uid="{DE4659CE-8462-4DC3-9E43-78FC02C3BC2D}"/>
    <cellStyle name="Comma 3 2 2 2 2" xfId="87" xr:uid="{89D888C3-A1B6-4C68-8AAE-328F9ADC7123}"/>
    <cellStyle name="Comma 3 2 2 2 2 2" xfId="153" xr:uid="{D6A164A8-C171-466E-A591-F7E7D11D2C00}"/>
    <cellStyle name="Comma 3 2 2 2 3" xfId="122" xr:uid="{00453C5E-F00B-4B5F-98CD-F7FFE0D8BBAF}"/>
    <cellStyle name="Comma 3 2 2 3" xfId="75" xr:uid="{796D5CDB-4C68-4F96-936A-11C39637FEBC}"/>
    <cellStyle name="Comma 3 2 2 3 2" xfId="141" xr:uid="{081AC3F7-6CA3-4552-8524-E99000832BAC}"/>
    <cellStyle name="Comma 3 2 2 4" xfId="110" xr:uid="{93CBF62D-A17E-4132-8FB0-A0F0319AA800}"/>
    <cellStyle name="Comma 3 2 3" xfId="49" xr:uid="{0BEF8D78-3446-4101-92E5-8273D091660F}"/>
    <cellStyle name="Comma 3 2 3 2" xfId="84" xr:uid="{687D645A-5A51-4FAB-8B78-B1B58FB8E152}"/>
    <cellStyle name="Comma 3 2 3 2 2" xfId="150" xr:uid="{88F51127-7D3E-44C6-AB66-73FDC7770B6D}"/>
    <cellStyle name="Comma 3 2 3 3" xfId="119" xr:uid="{332FD3B1-5795-4627-BDD7-24D09C79CD38}"/>
    <cellStyle name="Comma 3 2 4" xfId="68" xr:uid="{87ACC8A6-1FC8-45BE-B2DA-379917A0055D}"/>
    <cellStyle name="Comma 3 2 4 2" xfId="134" xr:uid="{0F1137D8-5A8F-42ED-83AD-4BB0FDE4EBDF}"/>
    <cellStyle name="Comma 3 2 5" xfId="103" xr:uid="{6BD3FA30-FC6D-400A-A6D8-2A6EF05C84A1}"/>
    <cellStyle name="Comma 3 3" xfId="46" xr:uid="{795EB1D2-7CB0-411E-A9CD-EC0E151BCA20}"/>
    <cellStyle name="Comma 3 3 2" xfId="81" xr:uid="{00703FF5-6151-4B84-9969-B135EBCF90A1}"/>
    <cellStyle name="Comma 3 3 2 2" xfId="147" xr:uid="{226F47C5-7012-490F-B72E-77558C9CB091}"/>
    <cellStyle name="Comma 3 3 3" xfId="116" xr:uid="{1DD38D2D-861E-4F80-A6EF-6A0EB0373906}"/>
    <cellStyle name="Comma 3 4" xfId="65" xr:uid="{2B9B0042-1EB4-4BCE-86FE-310B9BDAE414}"/>
    <cellStyle name="Comma 3 4 2" xfId="131" xr:uid="{3C369BB2-1D4B-4EE4-9D8F-DB19F5838263}"/>
    <cellStyle name="Comma 3 5" xfId="100" xr:uid="{7886BDDE-4AFF-4272-8D36-08E6279CAE31}"/>
    <cellStyle name="Comma 4" xfId="37" xr:uid="{8A41B828-4967-45BD-A422-203A99AF8B5A}"/>
    <cellStyle name="Comma 4 2" xfId="54" xr:uid="{5CAEC8BE-619C-48D7-B973-703581ECF652}"/>
    <cellStyle name="Comma 4 2 2" xfId="89" xr:uid="{CB20B747-BE85-41A9-8289-340E8D44CAF9}"/>
    <cellStyle name="Comma 4 2 2 2" xfId="155" xr:uid="{D1D7B5F3-F8BC-4359-848D-4872A950BFE8}"/>
    <cellStyle name="Comma 4 2 3" xfId="124" xr:uid="{33AD201D-BAA2-4FEA-BD29-ED425A81D614}"/>
    <cellStyle name="Comma 4 3" xfId="73" xr:uid="{F2EAD715-142C-4438-B37F-7BB576C887A7}"/>
    <cellStyle name="Comma 4 3 2" xfId="139" xr:uid="{0BD52B7E-70DD-4A92-8185-39F4B5CF8568}"/>
    <cellStyle name="Comma 4 4" xfId="108" xr:uid="{3BF19F61-F90C-4DA2-AC11-FB143A58B523}"/>
    <cellStyle name="Comma 5" xfId="38" xr:uid="{556F5697-5633-48B8-BEE6-50231ECA773F}"/>
    <cellStyle name="Comma 5 2" xfId="74" xr:uid="{23FBEF0B-4A6A-402E-A6FD-A9BC1AC8F4E8}"/>
    <cellStyle name="Comma 5 2 2" xfId="140" xr:uid="{0A2A4FE0-F898-4ABC-8BC6-713A94E00264}"/>
    <cellStyle name="Comma 5 3" xfId="109" xr:uid="{BCCBA7A2-1F6F-4C28-9068-4DB9599EB7A5}"/>
    <cellStyle name="Comma 6" xfId="44" xr:uid="{65CEFA7E-0815-4E6C-AF22-BC584B960A16}"/>
    <cellStyle name="Comma 6 2" xfId="55" xr:uid="{DDB850E4-BE6A-48DC-8D41-6416C4EA4952}"/>
    <cellStyle name="Comma 6 2 2" xfId="90" xr:uid="{FC4D6690-7764-4455-BB27-83F64A752E2C}"/>
    <cellStyle name="Comma 6 2 2 2" xfId="156" xr:uid="{38066BB1-0828-4B56-8DAA-6F12C0A8E593}"/>
    <cellStyle name="Comma 6 2 3" xfId="125" xr:uid="{A0FDFFB2-EF8D-4739-BD5F-15FBD49322AE}"/>
    <cellStyle name="Comma 6 3" xfId="79" xr:uid="{50452FC3-B820-45F1-BF78-7449751E267C}"/>
    <cellStyle name="Comma 6 3 2" xfId="145" xr:uid="{FC380855-9A4A-40B5-BEEC-76C74171D486}"/>
    <cellStyle name="Comma 6 4" xfId="114" xr:uid="{402AF9B2-F5FF-4FD4-8462-73E3C6ACD268}"/>
    <cellStyle name="Comma 7" xfId="43" xr:uid="{F3DD017C-DC77-4111-B111-2212F16BBC70}"/>
    <cellStyle name="Comma 7 2" xfId="56" xr:uid="{7A900326-A7EE-4A91-9E11-9C6804BDC060}"/>
    <cellStyle name="Comma 7 2 2" xfId="91" xr:uid="{E3DAEDD0-194E-4A2B-820F-8F1336F1F1CE}"/>
    <cellStyle name="Comma 7 2 2 2" xfId="157" xr:uid="{16013D27-3B7F-4A1F-9A06-F1E230B7D447}"/>
    <cellStyle name="Comma 7 2 3" xfId="126" xr:uid="{56FD6C4E-999F-4D08-8FC7-1EE39386ABBD}"/>
    <cellStyle name="Comma 7 3" xfId="78" xr:uid="{5BF1576E-E18B-4D79-819C-BAFEDAE13FB2}"/>
    <cellStyle name="Comma 7 3 2" xfId="144" xr:uid="{701847FD-4DBD-48BE-87ED-FFEB7454C921}"/>
    <cellStyle name="Comma 7 4" xfId="113" xr:uid="{5F740909-B60E-431E-9643-C5083C98717C}"/>
    <cellStyle name="Comma 8" xfId="33" xr:uid="{EABDA573-5F26-4CFD-9CDA-0DCF666544C5}"/>
    <cellStyle name="Comma 84" xfId="18" xr:uid="{CEA56805-F4BD-4C08-A8D8-E00407149BE0}"/>
    <cellStyle name="Comma 84 2" xfId="25" xr:uid="{32265F27-E41C-4D41-A830-CDF9AA712D50}"/>
    <cellStyle name="Comma 84 2 2" xfId="50" xr:uid="{FDD927A6-AB6F-48CF-8D77-077F854BACA3}"/>
    <cellStyle name="Comma 84 2 2 2" xfId="85" xr:uid="{1429D549-1D05-4769-AE9A-00297B352D4A}"/>
    <cellStyle name="Comma 84 2 2 2 2" xfId="151" xr:uid="{7402C4DF-53A1-44D1-B3CF-025A4CDDEA65}"/>
    <cellStyle name="Comma 84 2 2 3" xfId="120" xr:uid="{5A2E251C-16B5-4C28-B7C3-3A6A96661589}"/>
    <cellStyle name="Comma 84 2 3" xfId="69" xr:uid="{58052A25-D559-4578-A7D8-15A9A27ADF39}"/>
    <cellStyle name="Comma 84 2 3 2" xfId="135" xr:uid="{248EE2FC-0D0E-4484-A002-228B7FCB2B17}"/>
    <cellStyle name="Comma 84 2 4" xfId="104" xr:uid="{05F71A99-34F5-4F89-A943-838BFFA092B7}"/>
    <cellStyle name="Comma 9" xfId="41" xr:uid="{0FBEE316-7A4D-46B4-8EFE-4B143511BB8D}"/>
    <cellStyle name="Comma 9 2" xfId="57" xr:uid="{8D512A97-55ED-48DC-8CF6-22035DBD969C}"/>
    <cellStyle name="Comma 9 2 2" xfId="92" xr:uid="{62A9D031-B3B3-48F0-B84A-615EA17B8AB3}"/>
    <cellStyle name="Comma 9 2 2 2" xfId="158" xr:uid="{30316AC7-611B-4F3E-BFE0-A0AE089657AC}"/>
    <cellStyle name="Comma 9 2 3" xfId="127" xr:uid="{F355CF5E-994A-4D49-A91E-ACC8CACF9706}"/>
    <cellStyle name="Comma 9 3" xfId="76" xr:uid="{E2AEEA4B-065D-4E32-8050-7176A5A2080B}"/>
    <cellStyle name="Comma 9 3 2" xfId="142" xr:uid="{0153DF39-122E-421A-AE96-2E233E140E4E}"/>
    <cellStyle name="Comma 9 4" xfId="111" xr:uid="{63338B5D-3090-4D07-9EE6-6A446E5A86EC}"/>
    <cellStyle name="Currency" xfId="22" builtinId="4"/>
    <cellStyle name="Currency 2" xfId="29" xr:uid="{CE3BA17D-9CAB-4E8C-96D7-B22D29DB6738}"/>
    <cellStyle name="Currency 2 2" xfId="53" xr:uid="{223E3DA8-5FD6-4F10-B50C-481B3FB11878}"/>
    <cellStyle name="Currency 2 2 2" xfId="88" xr:uid="{83EF045E-5292-4FF7-9437-26387096CEC5}"/>
    <cellStyle name="Currency 2 2 2 2" xfId="154" xr:uid="{3055D2C1-7B16-49AF-BF73-0C6F07983E7E}"/>
    <cellStyle name="Currency 2 2 3" xfId="123" xr:uid="{58D7AA4F-C34D-4730-B3F0-D16F84BF5947}"/>
    <cellStyle name="Currency 2 3" xfId="71" xr:uid="{8DABF350-0706-45CF-A343-89BD16C56C6D}"/>
    <cellStyle name="Currency 2 3 2" xfId="137" xr:uid="{E402B35A-6BE3-4822-AACC-BBBAED0998AA}"/>
    <cellStyle name="Currency 2 4" xfId="106" xr:uid="{BE55279E-C614-4D74-AE05-2C75184FCE59}"/>
    <cellStyle name="Currency 3" xfId="47" xr:uid="{81BA7BEC-3D56-4946-B253-5162489B5382}"/>
    <cellStyle name="Currency 3 2" xfId="82" xr:uid="{64732484-DEA8-4572-9810-933E2E5A4709}"/>
    <cellStyle name="Currency 3 2 2" xfId="148" xr:uid="{3637DDC4-8166-49AD-939D-033F5CB92A34}"/>
    <cellStyle name="Currency 3 3" xfId="117" xr:uid="{D018F512-60B9-4E41-B4AB-6F83D7930C67}"/>
    <cellStyle name="Currency 4" xfId="66" xr:uid="{D64F5193-4364-4F0C-AE77-3812FB052BE4}"/>
    <cellStyle name="Currency 4 2" xfId="132" xr:uid="{183C1180-ABED-43CB-88F2-86E2A9021AF8}"/>
    <cellStyle name="Currency 5" xfId="101" xr:uid="{E44EE839-2919-4C5D-B828-71F4BD35236E}"/>
    <cellStyle name="Footnote" xfId="14" xr:uid="{F93DC725-51EE-4209-A388-F34A484E57C7}"/>
    <cellStyle name="Hyperlink" xfId="9" builtinId="8"/>
    <cellStyle name="Hyperlink 2" xfId="30" xr:uid="{C1591A28-0701-415C-B5FB-054FB10689BC}"/>
    <cellStyle name="NAB FTB1 - Financial Table Body" xfId="8" xr:uid="{252E231B-885D-4E0F-A9CC-348A8F402378}"/>
    <cellStyle name="NAB FTBB1 - Financial Table Body,AB" xfId="11" xr:uid="{32344AF6-4830-4EDF-80C6-F4F13632EF15}"/>
    <cellStyle name="NAB FTBB1a - Financial Table Body,AB,U" xfId="6" xr:uid="{5C9D5640-CE25-4BEF-9D18-A500C508F47C}"/>
    <cellStyle name="NAB FTH2a - Financial Header 2" xfId="7" xr:uid="{5F6C2081-3A21-4309-A299-9DCD8ED4117B}"/>
    <cellStyle name="NAB FTNB1g - Numbers B,S,1dp" xfId="10" xr:uid="{880369CC-9EFF-4CA5-BBAC-1E550272B76E}"/>
    <cellStyle name="NAB H2 - Header 2" xfId="4" xr:uid="{FD722256-F665-482B-A3B3-92F0CB8649FA}"/>
    <cellStyle name="Normal" xfId="0" builtinId="0"/>
    <cellStyle name="Normal 2" xfId="19" xr:uid="{921BB51E-7A6C-4DBA-9E5A-5BEDDB9D5BB3}"/>
    <cellStyle name="Normal 2 2" xfId="31" xr:uid="{5FD79575-3F62-41D4-B49F-E456FB98AB09}"/>
    <cellStyle name="Normal 2 3 3 2" xfId="5" xr:uid="{CABF2DCD-6010-415B-98DB-5A03A0317337}"/>
    <cellStyle name="Normal 3" xfId="3" xr:uid="{2FAC7423-A868-42CB-8926-24760FC8EC36}"/>
    <cellStyle name="Normal 4" xfId="35" xr:uid="{850263F6-E526-4E38-9B8F-16315505B99A}"/>
    <cellStyle name="Normal 5" xfId="26" xr:uid="{88D0370F-C874-4727-B5B9-EFFF516FBB3E}"/>
    <cellStyle name="Normal 6" xfId="60" xr:uid="{70F7E12B-1091-4D23-8F46-459E46E63842}"/>
    <cellStyle name="Normal 9" xfId="27" xr:uid="{A9A10207-25B9-4374-A5E0-7321AC163E2F}"/>
    <cellStyle name="Percent" xfId="2" builtinId="5"/>
    <cellStyle name="Percent 2" xfId="32" xr:uid="{29A91A21-A9A1-4D40-A78F-3DDC6706F3AA}"/>
    <cellStyle name="Percent 3" xfId="39" xr:uid="{562DADC0-F193-4852-97B2-ED228E5B1342}"/>
    <cellStyle name="Percent 4" xfId="63" xr:uid="{D28FA2F3-ABB7-4721-850B-78827997288E}"/>
    <cellStyle name="Percent 45" xfId="17" xr:uid="{2F55C855-5B9E-4CCD-B3D7-AC128C7870B9}"/>
    <cellStyle name="Percent 47" xfId="13" xr:uid="{D89269AE-AC83-4483-A633-6249ED9D4AA7}"/>
    <cellStyle name="Percent 52" xfId="15" xr:uid="{79D4EB30-0375-41D0-A0EA-E047431D6E84}"/>
    <cellStyle name="Percent 55" xfId="16" xr:uid="{5E60D5D9-47AE-4A50-B145-1EFD8635C550}"/>
  </cellStyles>
  <dxfs count="0"/>
  <tableStyles count="0" defaultTableStyle="TableStyleMedium2" defaultPivotStyle="PivotStyleLight16"/>
  <colors>
    <mruColors>
      <color rgb="FFFFFF66"/>
      <color rgb="FFF2F2F2"/>
      <color rgb="FF833C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3543438" cy="1023937"/>
    <xdr:pic>
      <xdr:nvPicPr>
        <xdr:cNvPr id="3" name="Picture 2">
          <a:extLst>
            <a:ext uri="{FF2B5EF4-FFF2-40B4-BE49-F238E27FC236}">
              <a16:creationId xmlns:a16="http://schemas.microsoft.com/office/drawing/2014/main" id="{F707F60C-80EA-47B2-BDC8-C6B313C1C8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190500"/>
          <a:ext cx="3543438" cy="1023937"/>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24961</xdr:colOff>
      <xdr:row>1</xdr:row>
      <xdr:rowOff>0</xdr:rowOff>
    </xdr:from>
    <xdr:to>
      <xdr:col>1</xdr:col>
      <xdr:colOff>1427600</xdr:colOff>
      <xdr:row>3</xdr:row>
      <xdr:rowOff>39133</xdr:rowOff>
    </xdr:to>
    <xdr:pic>
      <xdr:nvPicPr>
        <xdr:cNvPr id="4" name="Picture 3">
          <a:extLst>
            <a:ext uri="{FF2B5EF4-FFF2-40B4-BE49-F238E27FC236}">
              <a16:creationId xmlns:a16="http://schemas.microsoft.com/office/drawing/2014/main" id="{67B7130D-AD5C-4431-BA68-BFF730EE10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91661" y="190500"/>
          <a:ext cx="1397877" cy="42013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1486</xdr:colOff>
      <xdr:row>1</xdr:row>
      <xdr:rowOff>0</xdr:rowOff>
    </xdr:from>
    <xdr:to>
      <xdr:col>1</xdr:col>
      <xdr:colOff>1446313</xdr:colOff>
      <xdr:row>3</xdr:row>
      <xdr:rowOff>39133</xdr:rowOff>
    </xdr:to>
    <xdr:pic>
      <xdr:nvPicPr>
        <xdr:cNvPr id="2" name="Picture 1">
          <a:extLst>
            <a:ext uri="{FF2B5EF4-FFF2-40B4-BE49-F238E27FC236}">
              <a16:creationId xmlns:a16="http://schemas.microsoft.com/office/drawing/2014/main" id="{3F2ABA83-5499-4710-9C63-930BE1E111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49136" y="180975"/>
          <a:ext cx="1444827" cy="40108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24961</xdr:colOff>
      <xdr:row>1</xdr:row>
      <xdr:rowOff>0</xdr:rowOff>
    </xdr:from>
    <xdr:to>
      <xdr:col>1</xdr:col>
      <xdr:colOff>1418755</xdr:colOff>
      <xdr:row>3</xdr:row>
      <xdr:rowOff>39133</xdr:rowOff>
    </xdr:to>
    <xdr:pic>
      <xdr:nvPicPr>
        <xdr:cNvPr id="2" name="Picture 1">
          <a:extLst>
            <a:ext uri="{FF2B5EF4-FFF2-40B4-BE49-F238E27FC236}">
              <a16:creationId xmlns:a16="http://schemas.microsoft.com/office/drawing/2014/main" id="{40CBF744-7D07-4EB3-97A9-71D836997C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91661" y="190500"/>
          <a:ext cx="1397877" cy="42013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56653</xdr:colOff>
      <xdr:row>1</xdr:row>
      <xdr:rowOff>0</xdr:rowOff>
    </xdr:from>
    <xdr:to>
      <xdr:col>1</xdr:col>
      <xdr:colOff>1391146</xdr:colOff>
      <xdr:row>3</xdr:row>
      <xdr:rowOff>20083</xdr:rowOff>
    </xdr:to>
    <xdr:pic>
      <xdr:nvPicPr>
        <xdr:cNvPr id="2" name="Picture 1">
          <a:extLst>
            <a:ext uri="{FF2B5EF4-FFF2-40B4-BE49-F238E27FC236}">
              <a16:creationId xmlns:a16="http://schemas.microsoft.com/office/drawing/2014/main" id="{79BE1EA1-AB82-438D-A992-CEE838E3A9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85253" y="190500"/>
          <a:ext cx="1334493" cy="40108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24961</xdr:colOff>
      <xdr:row>1</xdr:row>
      <xdr:rowOff>0</xdr:rowOff>
    </xdr:from>
    <xdr:to>
      <xdr:col>1</xdr:col>
      <xdr:colOff>1427600</xdr:colOff>
      <xdr:row>3</xdr:row>
      <xdr:rowOff>39133</xdr:rowOff>
    </xdr:to>
    <xdr:pic>
      <xdr:nvPicPr>
        <xdr:cNvPr id="4" name="Picture 3">
          <a:extLst>
            <a:ext uri="{FF2B5EF4-FFF2-40B4-BE49-F238E27FC236}">
              <a16:creationId xmlns:a16="http://schemas.microsoft.com/office/drawing/2014/main" id="{E4B3A001-E763-4D54-91F4-212B7FC153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91661" y="190500"/>
          <a:ext cx="1397877" cy="42013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48773</xdr:colOff>
      <xdr:row>1</xdr:row>
      <xdr:rowOff>114300</xdr:rowOff>
    </xdr:from>
    <xdr:to>
      <xdr:col>1</xdr:col>
      <xdr:colOff>1446650</xdr:colOff>
      <xdr:row>3</xdr:row>
      <xdr:rowOff>153433</xdr:rowOff>
    </xdr:to>
    <xdr:pic>
      <xdr:nvPicPr>
        <xdr:cNvPr id="5" name="Picture 4">
          <a:extLst>
            <a:ext uri="{FF2B5EF4-FFF2-40B4-BE49-F238E27FC236}">
              <a16:creationId xmlns:a16="http://schemas.microsoft.com/office/drawing/2014/main" id="{23C0F88B-6F57-4F02-8EA5-7358EB475C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96423" y="295275"/>
          <a:ext cx="1397877" cy="40108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40807</xdr:colOff>
      <xdr:row>1</xdr:row>
      <xdr:rowOff>0</xdr:rowOff>
    </xdr:from>
    <xdr:to>
      <xdr:col>1</xdr:col>
      <xdr:colOff>1411754</xdr:colOff>
      <xdr:row>3</xdr:row>
      <xdr:rowOff>29608</xdr:rowOff>
    </xdr:to>
    <xdr:pic>
      <xdr:nvPicPr>
        <xdr:cNvPr id="6" name="Picture 5">
          <a:extLst>
            <a:ext uri="{FF2B5EF4-FFF2-40B4-BE49-F238E27FC236}">
              <a16:creationId xmlns:a16="http://schemas.microsoft.com/office/drawing/2014/main" id="{72DAECD4-663F-478A-8A67-7B442B7674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07507" y="190500"/>
          <a:ext cx="1366185" cy="41060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38796</xdr:colOff>
      <xdr:row>1</xdr:row>
      <xdr:rowOff>0</xdr:rowOff>
    </xdr:from>
    <xdr:to>
      <xdr:col>2</xdr:col>
      <xdr:colOff>19519</xdr:colOff>
      <xdr:row>3</xdr:row>
      <xdr:rowOff>26433</xdr:rowOff>
    </xdr:to>
    <xdr:pic>
      <xdr:nvPicPr>
        <xdr:cNvPr id="2" name="Picture 1">
          <a:extLst>
            <a:ext uri="{FF2B5EF4-FFF2-40B4-BE49-F238E27FC236}">
              <a16:creationId xmlns:a16="http://schemas.microsoft.com/office/drawing/2014/main" id="{DBBEC6F2-4340-4016-B61C-2EEB0219A0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67396" y="190500"/>
          <a:ext cx="1228498" cy="40743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7304</xdr:colOff>
      <xdr:row>1</xdr:row>
      <xdr:rowOff>0</xdr:rowOff>
    </xdr:from>
    <xdr:to>
      <xdr:col>1</xdr:col>
      <xdr:colOff>1437321</xdr:colOff>
      <xdr:row>3</xdr:row>
      <xdr:rowOff>36366</xdr:rowOff>
    </xdr:to>
    <xdr:pic>
      <xdr:nvPicPr>
        <xdr:cNvPr id="2" name="Picture 1">
          <a:extLst>
            <a:ext uri="{FF2B5EF4-FFF2-40B4-BE49-F238E27FC236}">
              <a16:creationId xmlns:a16="http://schemas.microsoft.com/office/drawing/2014/main" id="{E3C0400D-B5BC-46F6-B016-6BAD163074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35904" y="190500"/>
          <a:ext cx="1430017" cy="417366"/>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105114</xdr:colOff>
      <xdr:row>1</xdr:row>
      <xdr:rowOff>0</xdr:rowOff>
    </xdr:from>
    <xdr:to>
      <xdr:col>2</xdr:col>
      <xdr:colOff>11679</xdr:colOff>
      <xdr:row>3</xdr:row>
      <xdr:rowOff>36366</xdr:rowOff>
    </xdr:to>
    <xdr:pic>
      <xdr:nvPicPr>
        <xdr:cNvPr id="2" name="Picture 1">
          <a:extLst>
            <a:ext uri="{FF2B5EF4-FFF2-40B4-BE49-F238E27FC236}">
              <a16:creationId xmlns:a16="http://schemas.microsoft.com/office/drawing/2014/main" id="{22A89885-0C76-44EE-A48E-AE41747B71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33714" y="190500"/>
          <a:ext cx="1335315" cy="4173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175260</xdr:rowOff>
    </xdr:from>
    <xdr:to>
      <xdr:col>1</xdr:col>
      <xdr:colOff>1416144</xdr:colOff>
      <xdr:row>3</xdr:row>
      <xdr:rowOff>29971</xdr:rowOff>
    </xdr:to>
    <xdr:pic>
      <xdr:nvPicPr>
        <xdr:cNvPr id="2" name="Picture 1">
          <a:extLst>
            <a:ext uri="{FF2B5EF4-FFF2-40B4-BE49-F238E27FC236}">
              <a16:creationId xmlns:a16="http://schemas.microsoft.com/office/drawing/2014/main" id="{35899ABF-3D21-47BF-9607-61CCE420F4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47650" y="175260"/>
          <a:ext cx="1416144" cy="42621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12586</xdr:colOff>
      <xdr:row>1</xdr:row>
      <xdr:rowOff>0</xdr:rowOff>
    </xdr:from>
    <xdr:to>
      <xdr:col>1</xdr:col>
      <xdr:colOff>1438389</xdr:colOff>
      <xdr:row>3</xdr:row>
      <xdr:rowOff>36366</xdr:rowOff>
    </xdr:to>
    <xdr:pic>
      <xdr:nvPicPr>
        <xdr:cNvPr id="2" name="Picture 1">
          <a:extLst>
            <a:ext uri="{FF2B5EF4-FFF2-40B4-BE49-F238E27FC236}">
              <a16:creationId xmlns:a16="http://schemas.microsoft.com/office/drawing/2014/main" id="{98302FFE-4CDC-493E-AB64-A5CCA15D38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41186" y="190500"/>
          <a:ext cx="1425803" cy="4173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0</xdr:colOff>
      <xdr:row>1</xdr:row>
      <xdr:rowOff>0</xdr:rowOff>
    </xdr:from>
    <xdr:ext cx="1761540" cy="509027"/>
    <xdr:pic>
      <xdr:nvPicPr>
        <xdr:cNvPr id="2" name="Picture 1">
          <a:extLst>
            <a:ext uri="{FF2B5EF4-FFF2-40B4-BE49-F238E27FC236}">
              <a16:creationId xmlns:a16="http://schemas.microsoft.com/office/drawing/2014/main" id="{FB9FC798-BE15-4DCE-AAB7-630DAAEAB6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11150" y="184150"/>
          <a:ext cx="1761540" cy="50902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24961</xdr:colOff>
      <xdr:row>1</xdr:row>
      <xdr:rowOff>0</xdr:rowOff>
    </xdr:from>
    <xdr:to>
      <xdr:col>1</xdr:col>
      <xdr:colOff>1430140</xdr:colOff>
      <xdr:row>3</xdr:row>
      <xdr:rowOff>39133</xdr:rowOff>
    </xdr:to>
    <xdr:pic>
      <xdr:nvPicPr>
        <xdr:cNvPr id="3" name="Picture 2">
          <a:extLst>
            <a:ext uri="{FF2B5EF4-FFF2-40B4-BE49-F238E27FC236}">
              <a16:creationId xmlns:a16="http://schemas.microsoft.com/office/drawing/2014/main" id="{E0158776-8360-48C9-9FB8-1FC9A8D522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91661" y="190500"/>
          <a:ext cx="1397877" cy="42013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24961</xdr:colOff>
      <xdr:row>1</xdr:row>
      <xdr:rowOff>0</xdr:rowOff>
    </xdr:from>
    <xdr:to>
      <xdr:col>1</xdr:col>
      <xdr:colOff>1427600</xdr:colOff>
      <xdr:row>3</xdr:row>
      <xdr:rowOff>39133</xdr:rowOff>
    </xdr:to>
    <xdr:pic>
      <xdr:nvPicPr>
        <xdr:cNvPr id="3" name="Picture 2">
          <a:extLst>
            <a:ext uri="{FF2B5EF4-FFF2-40B4-BE49-F238E27FC236}">
              <a16:creationId xmlns:a16="http://schemas.microsoft.com/office/drawing/2014/main" id="{4CF4689D-BDB5-41D5-9E65-A636D9E3A9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91661" y="190500"/>
          <a:ext cx="1397877" cy="4201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182563</xdr:colOff>
      <xdr:row>0</xdr:row>
      <xdr:rowOff>142875</xdr:rowOff>
    </xdr:from>
    <xdr:ext cx="1354495" cy="388700"/>
    <xdr:pic>
      <xdr:nvPicPr>
        <xdr:cNvPr id="2" name="Picture 1">
          <a:extLst>
            <a:ext uri="{FF2B5EF4-FFF2-40B4-BE49-F238E27FC236}">
              <a16:creationId xmlns:a16="http://schemas.microsoft.com/office/drawing/2014/main" id="{8CB17713-F89C-4DFC-BD1F-483BF46DF8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82563" y="142875"/>
          <a:ext cx="1354495" cy="38870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1</xdr:col>
      <xdr:colOff>24961</xdr:colOff>
      <xdr:row>1</xdr:row>
      <xdr:rowOff>0</xdr:rowOff>
    </xdr:from>
    <xdr:to>
      <xdr:col>1</xdr:col>
      <xdr:colOff>1417170</xdr:colOff>
      <xdr:row>3</xdr:row>
      <xdr:rowOff>39133</xdr:rowOff>
    </xdr:to>
    <xdr:pic>
      <xdr:nvPicPr>
        <xdr:cNvPr id="3" name="Picture 2">
          <a:extLst>
            <a:ext uri="{FF2B5EF4-FFF2-40B4-BE49-F238E27FC236}">
              <a16:creationId xmlns:a16="http://schemas.microsoft.com/office/drawing/2014/main" id="{3E953658-51C2-480D-9D9B-B803F98DB2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91661" y="190500"/>
          <a:ext cx="1397877" cy="42013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24961</xdr:colOff>
      <xdr:row>1</xdr:row>
      <xdr:rowOff>0</xdr:rowOff>
    </xdr:from>
    <xdr:to>
      <xdr:col>1</xdr:col>
      <xdr:colOff>1427600</xdr:colOff>
      <xdr:row>3</xdr:row>
      <xdr:rowOff>39133</xdr:rowOff>
    </xdr:to>
    <xdr:pic>
      <xdr:nvPicPr>
        <xdr:cNvPr id="9" name="Picture 8">
          <a:extLst>
            <a:ext uri="{FF2B5EF4-FFF2-40B4-BE49-F238E27FC236}">
              <a16:creationId xmlns:a16="http://schemas.microsoft.com/office/drawing/2014/main" id="{6E6705D2-5608-416E-8806-3C83E86283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91661" y="190500"/>
          <a:ext cx="1397877" cy="42013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24961</xdr:colOff>
      <xdr:row>1</xdr:row>
      <xdr:rowOff>0</xdr:rowOff>
    </xdr:from>
    <xdr:to>
      <xdr:col>1</xdr:col>
      <xdr:colOff>1450059</xdr:colOff>
      <xdr:row>3</xdr:row>
      <xdr:rowOff>39133</xdr:rowOff>
    </xdr:to>
    <xdr:pic>
      <xdr:nvPicPr>
        <xdr:cNvPr id="2" name="Picture 1">
          <a:extLst>
            <a:ext uri="{FF2B5EF4-FFF2-40B4-BE49-F238E27FC236}">
              <a16:creationId xmlns:a16="http://schemas.microsoft.com/office/drawing/2014/main" id="{F3AC7780-1C8A-44F0-BF4C-7680C66280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77373" y="180975"/>
          <a:ext cx="1420336" cy="401083"/>
        </a:xfrm>
        <a:prstGeom prst="rect">
          <a:avLst/>
        </a:prstGeom>
      </xdr:spPr>
    </xdr:pic>
    <xdr:clientData/>
  </xdr:twoCellAnchor>
</xdr:wsDr>
</file>

<file path=xl/theme/theme1.xml><?xml version="1.0" encoding="utf-8"?>
<a:theme xmlns:a="http://schemas.openxmlformats.org/drawingml/2006/main" name="Perseus theme">
  <a:themeElements>
    <a:clrScheme name="Perseus">
      <a:dk1>
        <a:sysClr val="windowText" lastClr="000000"/>
      </a:dk1>
      <a:lt1>
        <a:sysClr val="window" lastClr="FFFFFF"/>
      </a:lt1>
      <a:dk2>
        <a:srgbClr val="231F20"/>
      </a:dk2>
      <a:lt2>
        <a:srgbClr val="E7E6E6"/>
      </a:lt2>
      <a:accent1>
        <a:srgbClr val="8A1F03"/>
      </a:accent1>
      <a:accent2>
        <a:srgbClr val="E7A614"/>
      </a:accent2>
      <a:accent3>
        <a:srgbClr val="1E3742"/>
      </a:accent3>
      <a:accent4>
        <a:srgbClr val="0C202A"/>
      </a:accent4>
      <a:accent5>
        <a:srgbClr val="4D4D4F"/>
      </a:accent5>
      <a:accent6>
        <a:srgbClr val="AEB5BA"/>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2F1DC0BF-DF41-4DE9-A344-FC0D3523657C}">
  <we:reference id="wa200007447" version="1.0.0.0" store="en-US" storeType="OMEX"/>
  <we:alternateReferences>
    <we:reference id="wa200007447" version="1.0.0.0" store="wa200007447"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_xldudf_BOARDFLARE_RUNPY</we:customFunctionIds>
        <we:customFunctionIds>_xldudf_BOARDFLARE_EXEC</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s://perseusmining.com/storage/2024/10/PML-FIN-POL-10247-Tax-Strategy.pdf" TargetMode="External"/><Relationship Id="rId2" Type="http://schemas.openxmlformats.org/officeDocument/2006/relationships/hyperlink" Target="https://perseusmining.com/storage/2024/10/PML-FIN-POL-10247-Tax-Strategy.pdf" TargetMode="External"/><Relationship Id="rId1" Type="http://schemas.openxmlformats.org/officeDocument/2006/relationships/hyperlink" Target="https://perseusmining.com/storage/2024/10/PML-FIN-POL-10247-Tax-Strategy.pdf" TargetMode="External"/><Relationship Id="rId5" Type="http://schemas.openxmlformats.org/officeDocument/2006/relationships/drawing" Target="../drawings/drawing17.xml"/><Relationship Id="rId4"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8.bin"/><Relationship Id="rId1" Type="http://schemas.openxmlformats.org/officeDocument/2006/relationships/hyperlink" Target="https://perseusmining.com/storage/2024/10/PML-FIN-POL-10247-Tax-Strategy.pdf" TargetMode="Externa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BC5B4-76C8-4C7D-8321-94527C8988B2}">
  <sheetPr>
    <pageSetUpPr autoPageBreaks="0"/>
  </sheetPr>
  <dimension ref="A2:F18"/>
  <sheetViews>
    <sheetView tabSelected="1" zoomScaleNormal="100" workbookViewId="0">
      <selection activeCell="A21" sqref="A21"/>
    </sheetView>
  </sheetViews>
  <sheetFormatPr defaultColWidth="13.54296875" defaultRowHeight="14.5"/>
  <cols>
    <col min="1" max="1" width="148.453125" style="1" customWidth="1"/>
    <col min="2" max="16384" width="13.54296875" style="1"/>
  </cols>
  <sheetData>
    <row r="2" spans="1:6" ht="110.25" customHeight="1"/>
    <row r="3" spans="1:6" s="2" customFormat="1" ht="19.5" customHeight="1">
      <c r="A3" s="128" t="s">
        <v>0</v>
      </c>
      <c r="B3" s="1"/>
      <c r="C3" s="1"/>
      <c r="D3" s="1"/>
      <c r="E3" s="1"/>
      <c r="F3" s="1"/>
    </row>
    <row r="4" spans="1:6" ht="23.25" customHeight="1">
      <c r="A4" s="129" t="s">
        <v>1</v>
      </c>
    </row>
    <row r="5" spans="1:6" ht="122" customHeight="1">
      <c r="A5" s="130" t="s">
        <v>2</v>
      </c>
    </row>
    <row r="6" spans="1:6">
      <c r="A6" s="131"/>
    </row>
    <row r="7" spans="1:6" ht="26.25" customHeight="1">
      <c r="A7" s="129" t="s">
        <v>3</v>
      </c>
    </row>
    <row r="8" spans="1:6" ht="21" customHeight="1">
      <c r="A8" s="132" t="s">
        <v>4</v>
      </c>
    </row>
    <row r="9" spans="1:6" ht="21" customHeight="1">
      <c r="A9" s="133" t="s">
        <v>5</v>
      </c>
    </row>
    <row r="10" spans="1:6" ht="16.5" customHeight="1">
      <c r="A10" s="134"/>
    </row>
    <row r="11" spans="1:6" ht="15.5">
      <c r="A11" s="129" t="s">
        <v>6</v>
      </c>
    </row>
    <row r="12" spans="1:6" s="4" customFormat="1" ht="120" customHeight="1">
      <c r="A12" s="133" t="s">
        <v>7</v>
      </c>
    </row>
    <row r="13" spans="1:6" s="4" customFormat="1" ht="18" customHeight="1">
      <c r="A13" s="133"/>
    </row>
    <row r="14" spans="1:6" s="5" customFormat="1" ht="26.25" customHeight="1">
      <c r="A14" s="135" t="s">
        <v>8</v>
      </c>
    </row>
    <row r="15" spans="1:6" s="5" customFormat="1" ht="25.5" customHeight="1">
      <c r="A15" s="133" t="s">
        <v>9</v>
      </c>
    </row>
    <row r="16" spans="1:6">
      <c r="A16" s="3"/>
    </row>
    <row r="17" spans="1:1">
      <c r="A17" s="3"/>
    </row>
    <row r="18" spans="1:1">
      <c r="A18" s="3"/>
    </row>
  </sheetData>
  <sheetProtection algorithmName="SHA-512" hashValue="MDMWROCzHE6E98RQIGOTYN2SMJJ+Qn4YUMk54yCN8nXB0CUWtsJKetQ8q00o6e/q0KmW8YXfbDwpjNvlFL4UQQ==" saltValue="FOqg8p981x/hogkSOLIyag==" spinCount="100000" sheet="1" objects="1" scenarios="1" selectLockedCells="1" selectUnlockedCells="1"/>
  <pageMargins left="0.7" right="0.7" top="0.75" bottom="0.75" header="0.3" footer="0.3"/>
  <pageSetup paperSize="9" scale="61"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8CDF2-C63B-4801-80A6-6F96470E4D2F}">
  <sheetPr>
    <pageSetUpPr autoPageBreaks="0"/>
  </sheetPr>
  <dimension ref="B2:F11"/>
  <sheetViews>
    <sheetView zoomScale="90" zoomScaleNormal="90" workbookViewId="0">
      <selection activeCell="J11" sqref="J11"/>
    </sheetView>
  </sheetViews>
  <sheetFormatPr defaultColWidth="8.453125" defaultRowHeight="14.5"/>
  <cols>
    <col min="1" max="1" width="3.453125" style="7" customWidth="1"/>
    <col min="2" max="2" width="49.54296875" style="7" customWidth="1"/>
    <col min="3" max="3" width="35.1796875" style="7" customWidth="1"/>
    <col min="4" max="4" width="23.54296875" style="7" customWidth="1"/>
    <col min="5" max="5" width="29" style="7" customWidth="1"/>
    <col min="6" max="6" width="52.1796875" style="7" customWidth="1"/>
    <col min="7" max="7" width="9.453125" style="7" customWidth="1"/>
    <col min="8" max="8" width="8.453125" style="7"/>
    <col min="9" max="9" width="11.453125" style="7" customWidth="1"/>
    <col min="10" max="16384" width="8.453125" style="7"/>
  </cols>
  <sheetData>
    <row r="2" spans="2:6">
      <c r="C2" s="124" t="s">
        <v>279</v>
      </c>
    </row>
    <row r="3" spans="2:6">
      <c r="E3" s="29"/>
    </row>
    <row r="6" spans="2:6">
      <c r="B6" s="122" t="s">
        <v>489</v>
      </c>
      <c r="C6" s="14"/>
    </row>
    <row r="7" spans="2:6">
      <c r="B7" s="59" t="s">
        <v>490</v>
      </c>
      <c r="C7" s="383" t="s">
        <v>491</v>
      </c>
      <c r="D7" s="383" t="s">
        <v>492</v>
      </c>
      <c r="E7" s="383" t="s">
        <v>493</v>
      </c>
      <c r="F7" s="383" t="s">
        <v>494</v>
      </c>
    </row>
    <row r="8" spans="2:6" ht="147.65" customHeight="1">
      <c r="B8" s="54" t="s">
        <v>495</v>
      </c>
      <c r="C8" s="716" t="s">
        <v>496</v>
      </c>
      <c r="D8" s="716" t="s">
        <v>497</v>
      </c>
      <c r="E8" s="716" t="s">
        <v>498</v>
      </c>
      <c r="F8" s="717" t="s">
        <v>499</v>
      </c>
    </row>
    <row r="9" spans="2:6" ht="90.65" customHeight="1">
      <c r="B9" s="54" t="s">
        <v>500</v>
      </c>
      <c r="C9" s="718" t="s">
        <v>501</v>
      </c>
      <c r="D9" s="718" t="s">
        <v>502</v>
      </c>
      <c r="E9" s="718" t="s">
        <v>502</v>
      </c>
      <c r="F9" s="719" t="s">
        <v>503</v>
      </c>
    </row>
    <row r="10" spans="2:6" ht="106" customHeight="1">
      <c r="B10" s="65" t="s">
        <v>504</v>
      </c>
      <c r="C10" s="720" t="s">
        <v>505</v>
      </c>
      <c r="D10" s="720" t="s">
        <v>505</v>
      </c>
      <c r="E10" s="720" t="s">
        <v>505</v>
      </c>
      <c r="F10" s="721" t="s">
        <v>506</v>
      </c>
    </row>
    <row r="11" spans="2:6" ht="99" customHeight="1"/>
  </sheetData>
  <sheetProtection algorithmName="SHA-512" hashValue="OJ9L9+IFwYzgYNUczQUl2cu1tsKKeETuB8FIagx579XcNYfP/ORc6pWv48/YKJ4DOzAWjK/8ofF40YIpTjsD3w==" saltValue="9UoTgib/IAvOpKjsOVr2wQ==" spinCount="100000" sheet="1" objects="1" scenarios="1" selectLockedCells="1" selectUnlockedCells="1"/>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2A21C-674C-416B-A2EE-CB57CCD8F7D3}">
  <sheetPr>
    <pageSetUpPr autoPageBreaks="0"/>
  </sheetPr>
  <dimension ref="A1:N79"/>
  <sheetViews>
    <sheetView showGridLines="0" zoomScaleNormal="100" workbookViewId="0">
      <selection activeCell="H3" sqref="H3"/>
    </sheetView>
  </sheetViews>
  <sheetFormatPr defaultColWidth="8.453125" defaultRowHeight="14.5"/>
  <cols>
    <col min="1" max="1" width="3.453125" style="7" customWidth="1"/>
    <col min="2" max="2" width="46.81640625" style="7" customWidth="1"/>
    <col min="3" max="5" width="28.453125" style="7" customWidth="1"/>
    <col min="6" max="6" width="31.54296875" style="7" customWidth="1"/>
    <col min="7" max="7" width="40.26953125" style="7" customWidth="1"/>
    <col min="8" max="8" width="28.7265625" style="7" customWidth="1"/>
    <col min="9" max="11" width="28.453125" style="7" customWidth="1"/>
    <col min="12" max="12" width="11.81640625" style="7" customWidth="1"/>
    <col min="13" max="13" width="8.453125" style="7"/>
    <col min="14" max="14" width="34.54296875" style="7" customWidth="1"/>
    <col min="15" max="15" width="11.453125" style="7" customWidth="1"/>
    <col min="16" max="16384" width="8.453125" style="7"/>
  </cols>
  <sheetData>
    <row r="1" spans="1:14">
      <c r="A1" s="6"/>
      <c r="B1" s="6"/>
      <c r="C1" s="6"/>
      <c r="D1" s="8"/>
      <c r="E1" s="8"/>
      <c r="F1" s="8"/>
      <c r="G1" s="8"/>
      <c r="H1" s="8"/>
      <c r="I1" s="6"/>
    </row>
    <row r="2" spans="1:14">
      <c r="A2" s="6"/>
      <c r="B2" s="6"/>
      <c r="C2" s="6"/>
      <c r="D2" s="8"/>
      <c r="E2" s="124" t="s">
        <v>279</v>
      </c>
      <c r="F2" s="8"/>
      <c r="G2" s="8"/>
      <c r="H2" s="10"/>
      <c r="I2" s="29"/>
      <c r="K2" s="29"/>
    </row>
    <row r="3" spans="1:14">
      <c r="A3" s="6"/>
      <c r="B3" s="6"/>
      <c r="C3" s="6"/>
      <c r="D3" s="8"/>
      <c r="E3" s="8"/>
      <c r="F3" s="8"/>
      <c r="G3" s="8"/>
      <c r="H3" s="8"/>
      <c r="I3" s="29"/>
    </row>
    <row r="4" spans="1:14">
      <c r="A4" s="6"/>
      <c r="B4" s="6"/>
      <c r="C4" s="6"/>
      <c r="D4" s="8"/>
      <c r="E4" s="8"/>
      <c r="F4" s="8"/>
      <c r="G4" s="8"/>
      <c r="H4" s="8"/>
      <c r="I4" s="6"/>
    </row>
    <row r="5" spans="1:14">
      <c r="A5" s="6"/>
      <c r="B5" s="6"/>
      <c r="C5" s="6"/>
      <c r="D5" s="8"/>
      <c r="E5" s="8"/>
      <c r="F5" s="8"/>
      <c r="G5" s="8"/>
      <c r="H5" s="8"/>
      <c r="I5" s="6"/>
    </row>
    <row r="6" spans="1:14">
      <c r="A6" s="6"/>
      <c r="B6" s="389"/>
      <c r="C6" s="389"/>
      <c r="D6" s="389"/>
      <c r="E6" s="389"/>
      <c r="F6" s="348"/>
      <c r="G6" s="348"/>
      <c r="H6" s="348"/>
      <c r="I6" s="106"/>
      <c r="J6" s="170"/>
      <c r="K6" s="170"/>
      <c r="L6" s="170"/>
      <c r="M6" s="170"/>
    </row>
    <row r="7" spans="1:14">
      <c r="A7" s="9"/>
      <c r="B7" s="296" t="s">
        <v>507</v>
      </c>
      <c r="C7" s="296"/>
      <c r="D7" s="94"/>
      <c r="E7" s="94"/>
      <c r="F7" s="94"/>
      <c r="G7" s="94"/>
      <c r="H7" s="94"/>
      <c r="I7" s="106"/>
      <c r="J7" s="170"/>
      <c r="K7" s="170"/>
      <c r="L7" s="170"/>
      <c r="M7" s="170"/>
    </row>
    <row r="8" spans="1:14">
      <c r="A8" s="9"/>
      <c r="B8" s="59" t="s">
        <v>508</v>
      </c>
      <c r="C8" s="69" t="s">
        <v>214</v>
      </c>
      <c r="D8" s="68" t="s">
        <v>215</v>
      </c>
      <c r="E8" s="68" t="s">
        <v>216</v>
      </c>
      <c r="F8" s="68" t="s">
        <v>217</v>
      </c>
      <c r="G8" s="68" t="s">
        <v>218</v>
      </c>
      <c r="H8" s="68" t="s">
        <v>219</v>
      </c>
      <c r="I8" s="68" t="s">
        <v>238</v>
      </c>
      <c r="J8" s="68" t="s">
        <v>220</v>
      </c>
      <c r="K8" s="68" t="s">
        <v>221</v>
      </c>
      <c r="L8" s="68" t="s">
        <v>222</v>
      </c>
      <c r="M8" s="72" t="s">
        <v>462</v>
      </c>
      <c r="N8" s="170"/>
    </row>
    <row r="9" spans="1:14">
      <c r="A9" s="9"/>
      <c r="B9" s="350" t="s">
        <v>509</v>
      </c>
      <c r="C9" s="705">
        <f>SUM(C10:C11)</f>
        <v>267530</v>
      </c>
      <c r="D9" s="390">
        <v>277700</v>
      </c>
      <c r="E9" s="390">
        <f>SUM(E10:E11)</f>
        <v>271456.37</v>
      </c>
      <c r="F9" s="391">
        <v>275082</v>
      </c>
      <c r="G9" s="391">
        <f t="shared" ref="G9:M9" si="0">G10+G11</f>
        <v>272834</v>
      </c>
      <c r="H9" s="391">
        <f t="shared" si="0"/>
        <v>205765</v>
      </c>
      <c r="I9" s="391">
        <f t="shared" si="0"/>
        <v>167075.22641545464</v>
      </c>
      <c r="J9" s="391">
        <f t="shared" si="0"/>
        <v>199834.21821125998</v>
      </c>
      <c r="K9" s="391">
        <f t="shared" si="0"/>
        <v>161698.68549010652</v>
      </c>
      <c r="L9" s="391">
        <f t="shared" si="0"/>
        <v>163444.58861162188</v>
      </c>
      <c r="M9" s="391">
        <f t="shared" si="0"/>
        <v>139697.88092622234</v>
      </c>
      <c r="N9" s="170"/>
    </row>
    <row r="10" spans="1:14">
      <c r="A10" s="9"/>
      <c r="B10" s="392" t="s">
        <v>510</v>
      </c>
      <c r="C10" s="706">
        <f>220779</f>
        <v>220779</v>
      </c>
      <c r="D10" s="393">
        <v>216098</v>
      </c>
      <c r="E10" s="393">
        <v>215219</v>
      </c>
      <c r="F10" s="391">
        <v>204198.40360594672</v>
      </c>
      <c r="G10" s="391">
        <v>186110</v>
      </c>
      <c r="H10" s="391">
        <v>155191.99066313545</v>
      </c>
      <c r="I10" s="391">
        <v>122158.85228757074</v>
      </c>
      <c r="J10" s="391">
        <v>142930.98441125997</v>
      </c>
      <c r="K10" s="391">
        <v>105289.29189010653</v>
      </c>
      <c r="L10" s="391">
        <v>106554.3076116219</v>
      </c>
      <c r="M10" s="391">
        <v>84049.56092622233</v>
      </c>
      <c r="N10" s="170"/>
    </row>
    <row r="11" spans="1:14" ht="15" thickBot="1">
      <c r="A11" s="9"/>
      <c r="B11" s="223" t="s">
        <v>511</v>
      </c>
      <c r="C11" s="626">
        <f>46751</f>
        <v>46751</v>
      </c>
      <c r="D11" s="200">
        <v>61602</v>
      </c>
      <c r="E11" s="200">
        <v>56237.37</v>
      </c>
      <c r="F11" s="394">
        <v>70883.89</v>
      </c>
      <c r="G11" s="394">
        <v>86724</v>
      </c>
      <c r="H11" s="394">
        <v>50573.009336864547</v>
      </c>
      <c r="I11" s="394">
        <v>44916.374127883901</v>
      </c>
      <c r="J11" s="394">
        <v>56903.233800000002</v>
      </c>
      <c r="K11" s="394">
        <v>56409.393599999996</v>
      </c>
      <c r="L11" s="394">
        <v>56890.280999999988</v>
      </c>
      <c r="M11" s="394">
        <v>55648.320000000007</v>
      </c>
      <c r="N11" s="170"/>
    </row>
    <row r="12" spans="1:14">
      <c r="A12" s="9"/>
      <c r="B12" s="143"/>
      <c r="C12" s="88"/>
      <c r="D12" s="88"/>
      <c r="E12" s="88"/>
      <c r="F12" s="395"/>
      <c r="G12" s="395"/>
      <c r="H12" s="395"/>
      <c r="I12" s="396"/>
      <c r="J12" s="396"/>
      <c r="K12" s="92"/>
      <c r="L12" s="397"/>
      <c r="M12" s="170"/>
      <c r="N12" s="170"/>
    </row>
    <row r="13" spans="1:14">
      <c r="A13" s="6"/>
      <c r="B13" s="88"/>
      <c r="C13" s="88"/>
      <c r="D13" s="88"/>
      <c r="E13" s="88"/>
      <c r="F13" s="395"/>
      <c r="G13" s="395"/>
      <c r="H13" s="395"/>
      <c r="I13" s="396"/>
      <c r="J13" s="396"/>
      <c r="K13" s="92"/>
      <c r="L13" s="397"/>
      <c r="M13" s="398"/>
      <c r="N13" s="170"/>
    </row>
    <row r="14" spans="1:14">
      <c r="A14" s="9"/>
      <c r="B14" s="59" t="s">
        <v>513</v>
      </c>
      <c r="C14" s="69" t="s">
        <v>214</v>
      </c>
      <c r="D14" s="68" t="s">
        <v>215</v>
      </c>
      <c r="E14" s="68" t="s">
        <v>216</v>
      </c>
      <c r="F14" s="68" t="s">
        <v>217</v>
      </c>
      <c r="G14" s="68" t="s">
        <v>218</v>
      </c>
      <c r="H14" s="68" t="s">
        <v>219</v>
      </c>
      <c r="I14" s="68" t="s">
        <v>238</v>
      </c>
      <c r="J14" s="68" t="s">
        <v>220</v>
      </c>
      <c r="K14" s="68" t="s">
        <v>221</v>
      </c>
      <c r="L14" s="68" t="s">
        <v>222</v>
      </c>
      <c r="M14" s="72" t="s">
        <v>462</v>
      </c>
      <c r="N14" s="170"/>
    </row>
    <row r="15" spans="1:14">
      <c r="A15" s="9"/>
      <c r="B15" s="399" t="s">
        <v>509</v>
      </c>
      <c r="C15" s="706">
        <f>C9</f>
        <v>267530</v>
      </c>
      <c r="D15" s="393">
        <f>SUM(D16:D18)</f>
        <v>277700</v>
      </c>
      <c r="E15" s="393">
        <f>SUM(E16:E18)</f>
        <v>271456</v>
      </c>
      <c r="F15" s="391">
        <v>275082</v>
      </c>
      <c r="G15" s="391">
        <f>G16+G17+G18</f>
        <v>272834</v>
      </c>
      <c r="H15" s="391">
        <f>H16+H17+H18</f>
        <v>205765</v>
      </c>
      <c r="I15" s="391">
        <f>I16+I17+I18</f>
        <v>167075.22641545458</v>
      </c>
      <c r="J15" s="391">
        <f>J16+J17+J18</f>
        <v>199834.21821125998</v>
      </c>
      <c r="K15" s="400">
        <v>161698.68549010652</v>
      </c>
      <c r="L15" s="400">
        <v>163444.58861162193</v>
      </c>
      <c r="M15" s="400">
        <v>139697.88092622231</v>
      </c>
      <c r="N15" s="170"/>
    </row>
    <row r="16" spans="1:14">
      <c r="A16" s="9"/>
      <c r="B16" s="401" t="s">
        <v>514</v>
      </c>
      <c r="C16" s="707">
        <f>C15-C17-C18</f>
        <v>264934</v>
      </c>
      <c r="D16" s="402">
        <v>276385</v>
      </c>
      <c r="E16" s="402">
        <v>270143</v>
      </c>
      <c r="F16" s="391">
        <v>273824.2936059467</v>
      </c>
      <c r="G16" s="391">
        <v>271615</v>
      </c>
      <c r="H16" s="391">
        <v>204755</v>
      </c>
      <c r="I16" s="403">
        <v>166206.8269645675</v>
      </c>
      <c r="J16" s="403">
        <v>199223.30545302</v>
      </c>
      <c r="K16" s="403"/>
      <c r="L16" s="403"/>
      <c r="M16" s="403"/>
      <c r="N16" s="170"/>
    </row>
    <row r="17" spans="1:14">
      <c r="A17" s="9"/>
      <c r="B17" s="392" t="s">
        <v>515</v>
      </c>
      <c r="C17" s="706">
        <v>271</v>
      </c>
      <c r="D17" s="393">
        <v>322</v>
      </c>
      <c r="E17" s="393">
        <v>320</v>
      </c>
      <c r="F17" s="391">
        <v>304</v>
      </c>
      <c r="G17" s="391">
        <v>266</v>
      </c>
      <c r="H17" s="391">
        <v>220</v>
      </c>
      <c r="I17" s="391">
        <v>114.62474981830002</v>
      </c>
      <c r="J17" s="391">
        <v>203.68324470000002</v>
      </c>
      <c r="K17" s="391"/>
      <c r="L17" s="391"/>
      <c r="M17" s="391"/>
      <c r="N17" s="170"/>
    </row>
    <row r="18" spans="1:14" ht="15" thickBot="1">
      <c r="A18" s="9"/>
      <c r="B18" s="223" t="s">
        <v>516</v>
      </c>
      <c r="C18" s="626">
        <v>2325</v>
      </c>
      <c r="D18" s="200">
        <v>993</v>
      </c>
      <c r="E18" s="200">
        <v>993</v>
      </c>
      <c r="F18" s="394">
        <v>954</v>
      </c>
      <c r="G18" s="394">
        <v>953</v>
      </c>
      <c r="H18" s="394">
        <v>790</v>
      </c>
      <c r="I18" s="394">
        <v>753.77470106879991</v>
      </c>
      <c r="J18" s="394">
        <v>407.22951354000003</v>
      </c>
      <c r="K18" s="394"/>
      <c r="L18" s="394"/>
      <c r="M18" s="394"/>
      <c r="N18" s="170"/>
    </row>
    <row r="19" spans="1:14" ht="14.25" customHeight="1">
      <c r="B19" s="143"/>
      <c r="C19" s="88"/>
      <c r="D19" s="88"/>
      <c r="E19" s="88"/>
      <c r="F19" s="88"/>
      <c r="G19" s="88"/>
      <c r="H19" s="88"/>
      <c r="I19" s="88"/>
      <c r="J19" s="88"/>
      <c r="K19" s="88"/>
      <c r="L19" s="35"/>
      <c r="M19" s="170"/>
      <c r="N19" s="170"/>
    </row>
    <row r="20" spans="1:14">
      <c r="B20" s="99"/>
      <c r="C20" s="99"/>
      <c r="D20" s="99"/>
      <c r="E20" s="99"/>
      <c r="F20" s="99"/>
      <c r="G20" s="99"/>
      <c r="H20" s="99"/>
      <c r="I20" s="99"/>
      <c r="J20" s="99"/>
      <c r="K20" s="99"/>
      <c r="L20" s="170"/>
      <c r="M20" s="170"/>
      <c r="N20" s="170"/>
    </row>
    <row r="21" spans="1:14">
      <c r="A21" s="9"/>
      <c r="B21" s="59" t="s">
        <v>517</v>
      </c>
      <c r="C21" s="69" t="s">
        <v>214</v>
      </c>
      <c r="D21" s="68" t="s">
        <v>215</v>
      </c>
      <c r="E21" s="68" t="s">
        <v>216</v>
      </c>
      <c r="F21" s="68" t="s">
        <v>217</v>
      </c>
      <c r="G21" s="68" t="s">
        <v>218</v>
      </c>
      <c r="H21" s="68" t="s">
        <v>219</v>
      </c>
      <c r="I21" s="68" t="s">
        <v>238</v>
      </c>
      <c r="J21" s="68" t="s">
        <v>220</v>
      </c>
      <c r="K21" s="68" t="s">
        <v>221</v>
      </c>
      <c r="L21" s="68" t="s">
        <v>222</v>
      </c>
      <c r="M21" s="72" t="s">
        <v>462</v>
      </c>
      <c r="N21" s="170"/>
    </row>
    <row r="22" spans="1:14">
      <c r="A22" s="9"/>
      <c r="B22" s="399" t="s">
        <v>512</v>
      </c>
      <c r="C22" s="399"/>
      <c r="D22" s="399"/>
      <c r="E22" s="399"/>
      <c r="F22" s="391"/>
      <c r="G22" s="391"/>
      <c r="H22" s="391"/>
      <c r="I22" s="391"/>
      <c r="J22" s="391"/>
      <c r="K22" s="391"/>
      <c r="L22" s="391"/>
      <c r="M22" s="391"/>
      <c r="N22" s="170"/>
    </row>
    <row r="23" spans="1:14">
      <c r="A23" s="9"/>
      <c r="B23" s="392" t="s">
        <v>473</v>
      </c>
      <c r="C23" s="706">
        <v>191121</v>
      </c>
      <c r="D23" s="393">
        <v>188687</v>
      </c>
      <c r="E23" s="393">
        <v>187263</v>
      </c>
      <c r="F23" s="391">
        <v>177858</v>
      </c>
      <c r="G23" s="391">
        <v>181958</v>
      </c>
      <c r="H23" s="391">
        <v>155152</v>
      </c>
      <c r="I23" s="391">
        <v>122111.85869649073</v>
      </c>
      <c r="J23" s="391">
        <v>142889.48072567998</v>
      </c>
      <c r="K23" s="391">
        <v>105239.88274060652</v>
      </c>
      <c r="L23" s="391">
        <v>106512.8039260419</v>
      </c>
      <c r="M23" s="391">
        <v>84013.034754962326</v>
      </c>
      <c r="N23" s="170"/>
    </row>
    <row r="24" spans="1:14">
      <c r="A24" s="9"/>
      <c r="B24" s="392" t="s">
        <v>475</v>
      </c>
      <c r="C24" s="706">
        <v>513</v>
      </c>
      <c r="D24" s="393">
        <v>326</v>
      </c>
      <c r="E24" s="393">
        <v>295</v>
      </c>
      <c r="F24" s="391">
        <v>290</v>
      </c>
      <c r="G24" s="391">
        <v>111</v>
      </c>
      <c r="H24" s="391">
        <v>40.259307000000007</v>
      </c>
      <c r="I24" s="391">
        <v>46.993591079999995</v>
      </c>
      <c r="J24" s="391">
        <v>41.50368558000001</v>
      </c>
      <c r="K24" s="391">
        <v>49.409149499999991</v>
      </c>
      <c r="L24" s="391">
        <v>41.503685580000003</v>
      </c>
      <c r="M24" s="391">
        <v>36.526171259999991</v>
      </c>
      <c r="N24" s="170"/>
    </row>
    <row r="25" spans="1:14">
      <c r="A25" s="9"/>
      <c r="B25" s="392" t="s">
        <v>518</v>
      </c>
      <c r="C25" s="706">
        <v>27721</v>
      </c>
      <c r="D25" s="393">
        <v>27084</v>
      </c>
      <c r="E25" s="393">
        <v>27661</v>
      </c>
      <c r="F25" s="391">
        <v>26050</v>
      </c>
      <c r="G25" s="391">
        <v>4041</v>
      </c>
      <c r="H25" s="391"/>
      <c r="I25" s="391"/>
      <c r="J25" s="391"/>
      <c r="K25" s="391"/>
      <c r="L25" s="391"/>
      <c r="M25" s="391"/>
      <c r="N25" s="16"/>
    </row>
    <row r="26" spans="1:14">
      <c r="A26" s="9"/>
      <c r="B26" s="392" t="s">
        <v>519</v>
      </c>
      <c r="C26" s="706">
        <f>1418+5</f>
        <v>1423</v>
      </c>
      <c r="D26" s="393"/>
      <c r="E26" s="393"/>
      <c r="F26" s="391"/>
      <c r="G26" s="391"/>
      <c r="H26" s="391"/>
      <c r="I26" s="391"/>
      <c r="J26" s="391"/>
      <c r="K26" s="391"/>
      <c r="L26" s="391"/>
      <c r="M26" s="391"/>
      <c r="N26" s="16"/>
    </row>
    <row r="27" spans="1:14">
      <c r="A27" s="9"/>
      <c r="B27" s="667" t="s">
        <v>520</v>
      </c>
      <c r="C27" s="404"/>
      <c r="D27" s="404"/>
      <c r="E27" s="404"/>
      <c r="F27" s="391"/>
      <c r="G27" s="391"/>
      <c r="H27" s="391"/>
      <c r="I27" s="391"/>
      <c r="J27" s="391"/>
      <c r="K27" s="391"/>
      <c r="L27" s="391"/>
      <c r="M27" s="391"/>
      <c r="N27" s="170"/>
    </row>
    <row r="28" spans="1:14" ht="15" thickBot="1">
      <c r="A28" s="9"/>
      <c r="B28" s="745" t="s">
        <v>521</v>
      </c>
      <c r="C28" s="708">
        <f>46532+219.07</f>
        <v>46751.07</v>
      </c>
      <c r="D28" s="405">
        <v>61602</v>
      </c>
      <c r="E28" s="405">
        <v>56237</v>
      </c>
      <c r="F28" s="394">
        <v>70883.89</v>
      </c>
      <c r="G28" s="394">
        <v>86724</v>
      </c>
      <c r="H28" s="394">
        <v>50573.009336864547</v>
      </c>
      <c r="I28" s="394">
        <v>44916.374127883901</v>
      </c>
      <c r="J28" s="394">
        <v>56903.233800000002</v>
      </c>
      <c r="K28" s="394">
        <v>56409.393599999996</v>
      </c>
      <c r="L28" s="394">
        <v>56890.280999999988</v>
      </c>
      <c r="M28" s="394">
        <v>55648.320000000007</v>
      </c>
      <c r="N28" s="16"/>
    </row>
    <row r="29" spans="1:14">
      <c r="A29" s="6"/>
      <c r="B29" s="88" t="s">
        <v>522</v>
      </c>
      <c r="C29" s="88"/>
      <c r="D29" s="88"/>
      <c r="E29" s="88"/>
      <c r="F29" s="88"/>
      <c r="G29" s="406"/>
      <c r="H29" s="406"/>
      <c r="I29" s="406"/>
      <c r="J29" s="406"/>
      <c r="K29" s="406"/>
      <c r="L29" s="406"/>
      <c r="M29" s="406"/>
      <c r="N29" s="170"/>
    </row>
    <row r="30" spans="1:14">
      <c r="A30" s="6"/>
      <c r="B30" s="88" t="s">
        <v>523</v>
      </c>
      <c r="C30" s="88"/>
      <c r="D30" s="88"/>
      <c r="E30" s="88"/>
      <c r="F30" s="88"/>
      <c r="G30" s="406"/>
      <c r="H30" s="406"/>
      <c r="I30" s="406"/>
      <c r="J30" s="406"/>
      <c r="K30" s="406"/>
      <c r="L30" s="406"/>
      <c r="M30" s="406"/>
      <c r="N30" s="170"/>
    </row>
    <row r="31" spans="1:14">
      <c r="A31" s="6"/>
      <c r="B31" s="88" t="s">
        <v>524</v>
      </c>
      <c r="C31" s="88"/>
      <c r="D31" s="88"/>
      <c r="E31" s="88"/>
      <c r="F31" s="88"/>
      <c r="G31" s="406"/>
      <c r="H31" s="406"/>
      <c r="I31" s="406"/>
      <c r="J31" s="406"/>
      <c r="K31" s="406"/>
      <c r="L31" s="406"/>
      <c r="M31" s="406"/>
      <c r="N31" s="170"/>
    </row>
    <row r="32" spans="1:14">
      <c r="A32" s="6"/>
      <c r="B32" s="88"/>
      <c r="C32" s="88"/>
      <c r="D32" s="88"/>
      <c r="E32" s="88"/>
      <c r="F32" s="88"/>
      <c r="G32" s="406"/>
      <c r="I32" s="406"/>
      <c r="J32" s="406"/>
      <c r="K32" s="406"/>
      <c r="L32" s="406"/>
      <c r="M32" s="406"/>
      <c r="N32" s="170"/>
    </row>
    <row r="33" spans="1:14">
      <c r="A33" s="6"/>
      <c r="B33" s="59" t="s">
        <v>525</v>
      </c>
      <c r="C33" s="69" t="s">
        <v>214</v>
      </c>
      <c r="D33" s="68" t="s">
        <v>215</v>
      </c>
      <c r="E33" s="68" t="s">
        <v>216</v>
      </c>
      <c r="F33" s="68" t="s">
        <v>217</v>
      </c>
      <c r="G33" s="68" t="s">
        <v>218</v>
      </c>
      <c r="H33" s="68" t="s">
        <v>219</v>
      </c>
      <c r="I33" s="68" t="s">
        <v>238</v>
      </c>
      <c r="J33" s="68" t="s">
        <v>220</v>
      </c>
      <c r="K33" s="68" t="s">
        <v>221</v>
      </c>
      <c r="L33" s="68" t="s">
        <v>222</v>
      </c>
      <c r="M33" s="72" t="s">
        <v>462</v>
      </c>
      <c r="N33" s="170"/>
    </row>
    <row r="34" spans="1:14">
      <c r="A34" s="6"/>
      <c r="B34" s="350" t="s">
        <v>526</v>
      </c>
      <c r="C34" s="707">
        <v>77398.62</v>
      </c>
      <c r="D34" s="402">
        <v>73664</v>
      </c>
      <c r="E34" s="402">
        <v>75936</v>
      </c>
      <c r="F34" s="403">
        <v>97974.290980000005</v>
      </c>
      <c r="G34" s="403">
        <v>102497</v>
      </c>
      <c r="H34" s="403">
        <v>109463.2816535773</v>
      </c>
      <c r="I34" s="403">
        <v>130547.81952658462</v>
      </c>
      <c r="J34" s="403">
        <v>139524.36907397999</v>
      </c>
      <c r="K34" s="403">
        <v>125153.49121596252</v>
      </c>
      <c r="L34" s="403">
        <v>141161.67811363933</v>
      </c>
      <c r="M34" s="403">
        <v>139697.88092622231</v>
      </c>
      <c r="N34" s="170"/>
    </row>
    <row r="35" spans="1:14">
      <c r="A35" s="6"/>
      <c r="B35" s="399" t="s">
        <v>527</v>
      </c>
      <c r="C35" s="706">
        <v>59605.82</v>
      </c>
      <c r="D35" s="393">
        <v>52479</v>
      </c>
      <c r="E35" s="393">
        <v>48574</v>
      </c>
      <c r="F35" s="391">
        <v>35171</v>
      </c>
      <c r="G35" s="391">
        <v>36475</v>
      </c>
      <c r="H35" s="391">
        <v>37246.765129480002</v>
      </c>
      <c r="I35" s="391">
        <v>36527.406888870006</v>
      </c>
      <c r="J35" s="391">
        <v>37232.693592119998</v>
      </c>
      <c r="K35" s="391">
        <v>36545.194274144</v>
      </c>
      <c r="L35" s="391">
        <v>22282.910497982601</v>
      </c>
      <c r="M35" s="407" t="s">
        <v>528</v>
      </c>
      <c r="N35" s="170"/>
    </row>
    <row r="36" spans="1:14">
      <c r="A36" s="6"/>
      <c r="B36" s="399" t="s">
        <v>529</v>
      </c>
      <c r="C36" s="706">
        <v>125367.96</v>
      </c>
      <c r="D36" s="393">
        <v>151557</v>
      </c>
      <c r="E36" s="393">
        <v>146946</v>
      </c>
      <c r="F36" s="391">
        <v>139556</v>
      </c>
      <c r="G36" s="391">
        <v>133862</v>
      </c>
      <c r="H36" s="391">
        <v>59055</v>
      </c>
      <c r="I36" s="391"/>
      <c r="J36" s="391">
        <v>23077.15554516</v>
      </c>
      <c r="K36" s="391"/>
      <c r="L36" s="391"/>
      <c r="M36" s="407"/>
      <c r="N36" s="170"/>
    </row>
    <row r="37" spans="1:14">
      <c r="A37" s="6"/>
      <c r="B37" s="399" t="s">
        <v>530</v>
      </c>
      <c r="C37" s="706">
        <v>3704.87</v>
      </c>
      <c r="D37" s="393"/>
      <c r="E37" s="393"/>
      <c r="F37" s="391"/>
      <c r="G37" s="391"/>
      <c r="H37" s="391"/>
      <c r="I37" s="391"/>
      <c r="J37" s="391"/>
      <c r="K37" s="391"/>
      <c r="L37" s="391"/>
      <c r="M37" s="407"/>
      <c r="N37" s="170"/>
    </row>
    <row r="38" spans="1:14">
      <c r="A38" s="6"/>
      <c r="B38" s="682" t="s">
        <v>531</v>
      </c>
      <c r="C38" s="709">
        <v>953</v>
      </c>
      <c r="D38" s="669"/>
      <c r="E38" s="669"/>
      <c r="F38" s="668"/>
      <c r="G38" s="668"/>
      <c r="H38" s="668"/>
      <c r="I38" s="668"/>
      <c r="J38" s="668"/>
      <c r="K38" s="668"/>
      <c r="L38" s="668"/>
      <c r="M38" s="670"/>
      <c r="N38" s="170"/>
    </row>
    <row r="39" spans="1:14">
      <c r="A39" s="6"/>
      <c r="B39" s="682" t="s">
        <v>532</v>
      </c>
      <c r="C39" s="709">
        <v>282</v>
      </c>
      <c r="D39" s="669"/>
      <c r="E39" s="669"/>
      <c r="F39" s="668"/>
      <c r="G39" s="668"/>
      <c r="H39" s="668"/>
      <c r="I39" s="668"/>
      <c r="J39" s="668"/>
      <c r="K39" s="668"/>
      <c r="L39" s="668"/>
      <c r="M39" s="670"/>
      <c r="N39" s="170"/>
    </row>
    <row r="40" spans="1:14" ht="15" thickBot="1">
      <c r="A40" s="6"/>
      <c r="B40" s="408" t="s">
        <v>533</v>
      </c>
      <c r="C40" s="708">
        <v>219.07</v>
      </c>
      <c r="D40" s="405"/>
      <c r="E40" s="405"/>
      <c r="F40" s="394"/>
      <c r="G40" s="394"/>
      <c r="H40" s="394"/>
      <c r="I40" s="394"/>
      <c r="J40" s="394"/>
      <c r="K40" s="394"/>
      <c r="L40" s="394"/>
      <c r="M40" s="409"/>
      <c r="N40" s="170"/>
    </row>
    <row r="41" spans="1:14">
      <c r="A41" s="6"/>
      <c r="B41" s="410" t="s">
        <v>1361</v>
      </c>
      <c r="C41" s="353"/>
      <c r="D41" s="353"/>
      <c r="E41" s="353"/>
      <c r="F41" s="92"/>
      <c r="G41" s="92"/>
      <c r="H41" s="92"/>
      <c r="I41" s="411"/>
      <c r="J41" s="92"/>
      <c r="K41" s="92"/>
      <c r="L41" s="35"/>
      <c r="M41" s="170"/>
      <c r="N41" s="170"/>
    </row>
    <row r="42" spans="1:14">
      <c r="A42" s="6"/>
      <c r="B42" s="397"/>
      <c r="C42" s="397"/>
      <c r="D42" s="397"/>
      <c r="E42" s="397"/>
      <c r="F42" s="92"/>
      <c r="G42" s="92"/>
      <c r="H42" s="92"/>
      <c r="I42" s="92"/>
      <c r="J42" s="92"/>
      <c r="K42" s="92"/>
      <c r="L42" s="35"/>
      <c r="M42" s="170"/>
      <c r="N42" s="170"/>
    </row>
    <row r="43" spans="1:14">
      <c r="A43" s="6"/>
      <c r="B43" s="59" t="s">
        <v>66</v>
      </c>
      <c r="C43" s="69" t="s">
        <v>214</v>
      </c>
      <c r="D43" s="68" t="s">
        <v>215</v>
      </c>
      <c r="E43" s="68" t="s">
        <v>216</v>
      </c>
      <c r="F43" s="68" t="s">
        <v>217</v>
      </c>
      <c r="G43" s="68" t="s">
        <v>218</v>
      </c>
      <c r="H43" s="68" t="s">
        <v>219</v>
      </c>
      <c r="I43" s="68" t="s">
        <v>238</v>
      </c>
      <c r="J43" s="68" t="s">
        <v>220</v>
      </c>
      <c r="K43" s="68" t="s">
        <v>221</v>
      </c>
      <c r="L43" s="68" t="s">
        <v>222</v>
      </c>
      <c r="M43" s="72" t="s">
        <v>462</v>
      </c>
      <c r="N43" s="170"/>
    </row>
    <row r="44" spans="1:14">
      <c r="A44" s="6"/>
      <c r="B44" s="350" t="s">
        <v>534</v>
      </c>
      <c r="C44" s="710">
        <v>5</v>
      </c>
      <c r="D44" s="412">
        <v>5.2</v>
      </c>
      <c r="E44" s="412">
        <v>4.9000000000000004</v>
      </c>
      <c r="F44" s="413">
        <v>4.0599999999999996</v>
      </c>
      <c r="G44" s="413">
        <f>(G9/((34387478)+(3549565)+(28819627)))*1000</f>
        <v>4.0869923559698229</v>
      </c>
      <c r="H44" s="413">
        <v>5.2</v>
      </c>
      <c r="I44" s="413">
        <v>5.2767904137990094</v>
      </c>
      <c r="J44" s="413">
        <v>5.1703705858892244</v>
      </c>
      <c r="K44" s="413">
        <v>5.1872676649705109</v>
      </c>
      <c r="L44" s="413">
        <v>4.1438446560692572</v>
      </c>
      <c r="M44" s="413">
        <v>3.6189949348303792</v>
      </c>
      <c r="N44" s="170"/>
    </row>
    <row r="45" spans="1:14">
      <c r="A45" s="6"/>
      <c r="B45" s="399" t="s">
        <v>535</v>
      </c>
      <c r="C45" s="711">
        <v>21.7</v>
      </c>
      <c r="D45" s="414">
        <v>23.2</v>
      </c>
      <c r="E45" s="414">
        <v>23.3</v>
      </c>
      <c r="F45" s="415">
        <v>22.31</v>
      </c>
      <c r="G45" s="415">
        <f>(G9/(3921258+6371235+1421422))*1000</f>
        <v>23.291444406076021</v>
      </c>
      <c r="H45" s="415">
        <v>23.7</v>
      </c>
      <c r="I45" s="415">
        <v>19.603703758782391</v>
      </c>
      <c r="J45" s="415">
        <v>24.175734167623492</v>
      </c>
      <c r="K45" s="415">
        <v>19.176213249967816</v>
      </c>
      <c r="L45" s="415">
        <v>19.339539444748219</v>
      </c>
      <c r="M45" s="415">
        <v>19.69856659749582</v>
      </c>
      <c r="N45" s="170"/>
    </row>
    <row r="46" spans="1:14" ht="20.25" customHeight="1" thickBot="1">
      <c r="A46" s="6"/>
      <c r="B46" s="114" t="s">
        <v>536</v>
      </c>
      <c r="C46" s="712">
        <v>524.51</v>
      </c>
      <c r="D46" s="416">
        <v>561.4</v>
      </c>
      <c r="E46" s="416">
        <v>531.1</v>
      </c>
      <c r="F46" s="417">
        <v>514.07000000000005</v>
      </c>
      <c r="G46" s="417" t="e">
        <f>(G9/#REF!)*1000</f>
        <v>#REF!</v>
      </c>
      <c r="H46" s="417">
        <v>626.12587940310129</v>
      </c>
      <c r="I46" s="417">
        <v>648.48577434105334</v>
      </c>
      <c r="J46" s="417">
        <v>768.4651093972027</v>
      </c>
      <c r="K46" s="417">
        <v>607.32356859058666</v>
      </c>
      <c r="L46" s="417">
        <v>574.45729161964698</v>
      </c>
      <c r="M46" s="417">
        <v>670.89225185121188</v>
      </c>
      <c r="N46" s="170"/>
    </row>
    <row r="47" spans="1:14">
      <c r="A47" s="6"/>
      <c r="B47" s="170"/>
      <c r="C47" s="170"/>
      <c r="D47" s="170"/>
      <c r="E47" s="170"/>
      <c r="F47" s="170"/>
      <c r="G47" s="170"/>
      <c r="H47" s="170"/>
      <c r="I47" s="170"/>
      <c r="J47" s="170"/>
      <c r="K47" s="170"/>
      <c r="L47" s="170"/>
      <c r="M47" s="170"/>
      <c r="N47" s="170"/>
    </row>
    <row r="48" spans="1:14">
      <c r="A48" s="9"/>
      <c r="B48" s="122" t="s">
        <v>537</v>
      </c>
      <c r="C48" s="122"/>
      <c r="D48" s="418"/>
      <c r="E48" s="418"/>
      <c r="F48" s="94"/>
      <c r="G48" s="94"/>
      <c r="H48" s="94"/>
      <c r="I48" s="94"/>
      <c r="J48" s="94"/>
      <c r="K48" s="170"/>
      <c r="L48" s="170"/>
      <c r="M48" s="170"/>
      <c r="N48" s="170"/>
    </row>
    <row r="49" spans="1:14">
      <c r="A49" s="9"/>
      <c r="B49" s="59" t="s">
        <v>538</v>
      </c>
      <c r="C49" s="69" t="s">
        <v>215</v>
      </c>
      <c r="D49" s="68" t="s">
        <v>215</v>
      </c>
      <c r="E49" s="68" t="s">
        <v>216</v>
      </c>
      <c r="F49" s="69" t="s">
        <v>217</v>
      </c>
      <c r="G49" s="68" t="s">
        <v>218</v>
      </c>
      <c r="H49" s="68" t="s">
        <v>219</v>
      </c>
      <c r="I49" s="170"/>
      <c r="J49" s="94"/>
      <c r="K49" s="94"/>
      <c r="L49" s="94"/>
      <c r="M49" s="170"/>
      <c r="N49" s="170"/>
    </row>
    <row r="50" spans="1:14" ht="15" thickBot="1">
      <c r="A50" s="9"/>
      <c r="B50" s="114" t="s">
        <v>539</v>
      </c>
      <c r="C50" s="626">
        <f>SUM(D54:D68)</f>
        <v>557630.09899999993</v>
      </c>
      <c r="D50" s="200">
        <v>391057.66898121801</v>
      </c>
      <c r="E50" s="200">
        <v>400908</v>
      </c>
      <c r="F50" s="419">
        <v>469509.85149928002</v>
      </c>
      <c r="G50" s="419">
        <v>472742</v>
      </c>
      <c r="H50" s="419">
        <v>267997</v>
      </c>
      <c r="I50" s="27"/>
      <c r="J50" s="94"/>
      <c r="K50" s="170"/>
      <c r="L50" s="170"/>
      <c r="M50" s="170"/>
      <c r="N50" s="170"/>
    </row>
    <row r="51" spans="1:14">
      <c r="A51" s="9"/>
      <c r="B51" s="898" t="s">
        <v>540</v>
      </c>
      <c r="C51" s="898"/>
      <c r="D51" s="898"/>
      <c r="E51" s="898"/>
      <c r="F51" s="898"/>
      <c r="G51" s="898"/>
      <c r="H51" s="898"/>
      <c r="I51" s="898"/>
      <c r="J51" s="898"/>
      <c r="K51" s="898"/>
      <c r="L51" s="898"/>
      <c r="M51" s="898"/>
    </row>
    <row r="52" spans="1:14">
      <c r="A52" s="9"/>
      <c r="B52" s="112"/>
      <c r="C52" s="112"/>
      <c r="D52" s="35"/>
      <c r="E52" s="170"/>
      <c r="F52" s="94"/>
      <c r="G52" s="94"/>
      <c r="H52" s="170"/>
      <c r="I52" s="170"/>
      <c r="J52" s="170"/>
      <c r="K52" s="170"/>
      <c r="L52" s="170"/>
      <c r="M52" s="170"/>
    </row>
    <row r="53" spans="1:14">
      <c r="A53" s="9"/>
      <c r="B53" s="59" t="s">
        <v>541</v>
      </c>
      <c r="C53" s="59"/>
      <c r="D53" s="383" t="s">
        <v>542</v>
      </c>
      <c r="E53" s="383" t="s">
        <v>214</v>
      </c>
      <c r="F53" s="375" t="s">
        <v>543</v>
      </c>
      <c r="G53" s="375" t="s">
        <v>544</v>
      </c>
      <c r="H53" s="170"/>
      <c r="I53" s="170"/>
      <c r="J53" s="210"/>
      <c r="K53" s="170"/>
      <c r="L53" s="170"/>
      <c r="M53" s="170"/>
    </row>
    <row r="54" spans="1:14" ht="143.5" customHeight="1">
      <c r="A54" s="9"/>
      <c r="B54" s="420" t="s">
        <v>545</v>
      </c>
      <c r="C54" s="421"/>
      <c r="D54" s="713">
        <f>217493+(217493*0.343)</f>
        <v>292093.09899999999</v>
      </c>
      <c r="E54" s="422" t="s">
        <v>546</v>
      </c>
      <c r="F54" s="571" t="s">
        <v>547</v>
      </c>
      <c r="G54" s="574" t="s">
        <v>548</v>
      </c>
      <c r="H54" s="683"/>
      <c r="I54" s="170"/>
      <c r="J54" s="170"/>
      <c r="K54" s="170"/>
      <c r="L54" s="170"/>
      <c r="M54" s="170"/>
    </row>
    <row r="55" spans="1:14" ht="108" customHeight="1">
      <c r="A55" s="9"/>
      <c r="B55" s="423" t="s">
        <v>549</v>
      </c>
      <c r="C55" s="421"/>
      <c r="D55" s="713">
        <v>190184</v>
      </c>
      <c r="E55" s="422" t="s">
        <v>546</v>
      </c>
      <c r="F55" s="571" t="s">
        <v>550</v>
      </c>
      <c r="G55" s="571" t="s">
        <v>551</v>
      </c>
      <c r="H55" s="170"/>
      <c r="I55" s="170"/>
      <c r="J55" s="170"/>
      <c r="K55" s="170"/>
      <c r="L55" s="170"/>
      <c r="M55" s="170"/>
    </row>
    <row r="56" spans="1:14" ht="109.5" customHeight="1">
      <c r="A56" s="9"/>
      <c r="B56" s="423" t="s">
        <v>552</v>
      </c>
      <c r="C56" s="421"/>
      <c r="D56" s="713">
        <v>57625</v>
      </c>
      <c r="E56" s="422" t="s">
        <v>546</v>
      </c>
      <c r="F56" s="571" t="s">
        <v>553</v>
      </c>
      <c r="G56" s="571" t="s">
        <v>554</v>
      </c>
      <c r="H56" s="170"/>
      <c r="I56" s="170"/>
      <c r="J56" s="170"/>
      <c r="K56" s="170"/>
      <c r="L56" s="170"/>
      <c r="M56" s="170"/>
    </row>
    <row r="57" spans="1:14" ht="55.15" customHeight="1">
      <c r="A57" s="9"/>
      <c r="B57" s="423" t="s">
        <v>555</v>
      </c>
      <c r="C57" s="424"/>
      <c r="D57" s="714" t="s">
        <v>556</v>
      </c>
      <c r="E57" s="425" t="s">
        <v>557</v>
      </c>
      <c r="F57" s="571" t="s">
        <v>556</v>
      </c>
      <c r="G57" s="571" t="s">
        <v>558</v>
      </c>
      <c r="H57" s="170"/>
      <c r="I57" s="170"/>
      <c r="J57" s="170"/>
      <c r="K57" s="170"/>
      <c r="L57" s="170"/>
      <c r="M57" s="170"/>
    </row>
    <row r="58" spans="1:14" ht="82" customHeight="1">
      <c r="A58" s="9"/>
      <c r="B58" s="423" t="s">
        <v>559</v>
      </c>
      <c r="C58" s="421"/>
      <c r="D58" s="713">
        <v>1230</v>
      </c>
      <c r="E58" s="422" t="s">
        <v>546</v>
      </c>
      <c r="F58" s="571" t="s">
        <v>560</v>
      </c>
      <c r="G58" s="571" t="s">
        <v>561</v>
      </c>
      <c r="H58" s="170"/>
      <c r="I58" s="170"/>
      <c r="J58" s="170"/>
      <c r="K58" s="170"/>
      <c r="L58" s="170"/>
      <c r="M58" s="170"/>
    </row>
    <row r="59" spans="1:14" ht="96" customHeight="1">
      <c r="A59" s="9"/>
      <c r="B59" s="423" t="s">
        <v>562</v>
      </c>
      <c r="C59" s="421"/>
      <c r="D59" s="713">
        <v>1280</v>
      </c>
      <c r="E59" s="422" t="s">
        <v>546</v>
      </c>
      <c r="F59" s="571" t="s">
        <v>563</v>
      </c>
      <c r="G59" s="571" t="s">
        <v>564</v>
      </c>
      <c r="H59" s="170"/>
      <c r="I59" s="170"/>
      <c r="J59" s="170"/>
      <c r="K59" s="170"/>
      <c r="L59" s="170"/>
      <c r="M59" s="170"/>
    </row>
    <row r="60" spans="1:14" ht="141" customHeight="1">
      <c r="A60" s="9"/>
      <c r="B60" s="423" t="s">
        <v>565</v>
      </c>
      <c r="C60" s="421"/>
      <c r="D60" s="713">
        <v>2013</v>
      </c>
      <c r="E60" s="422" t="s">
        <v>546</v>
      </c>
      <c r="F60" s="571" t="s">
        <v>566</v>
      </c>
      <c r="G60" s="571" t="s">
        <v>567</v>
      </c>
      <c r="H60" s="170"/>
      <c r="I60" s="170"/>
      <c r="J60" s="170"/>
      <c r="K60" s="170"/>
      <c r="L60" s="170"/>
      <c r="M60" s="170"/>
    </row>
    <row r="61" spans="1:14" ht="78.75" customHeight="1">
      <c r="A61" s="9"/>
      <c r="B61" s="423" t="s">
        <v>568</v>
      </c>
      <c r="C61" s="421"/>
      <c r="D61" s="713">
        <v>10</v>
      </c>
      <c r="E61" s="422" t="s">
        <v>546</v>
      </c>
      <c r="F61" s="571" t="s">
        <v>569</v>
      </c>
      <c r="G61" s="571" t="s">
        <v>564</v>
      </c>
      <c r="H61" s="170"/>
      <c r="I61" s="170"/>
      <c r="J61" s="170"/>
      <c r="K61" s="170"/>
      <c r="L61" s="170"/>
      <c r="M61" s="170"/>
    </row>
    <row r="62" spans="1:14" ht="164.25" customHeight="1">
      <c r="A62" s="9"/>
      <c r="B62" s="423" t="s">
        <v>570</v>
      </c>
      <c r="C62" s="421"/>
      <c r="D62" s="713">
        <v>8399</v>
      </c>
      <c r="E62" s="422" t="s">
        <v>546</v>
      </c>
      <c r="F62" s="571" t="s">
        <v>571</v>
      </c>
      <c r="G62" s="571" t="s">
        <v>572</v>
      </c>
      <c r="H62" s="170"/>
      <c r="I62" s="170"/>
      <c r="J62" s="170"/>
      <c r="K62" s="170"/>
      <c r="L62" s="170"/>
      <c r="M62" s="170"/>
    </row>
    <row r="63" spans="1:14" ht="186" customHeight="1">
      <c r="A63" s="9"/>
      <c r="B63" s="423" t="s">
        <v>573</v>
      </c>
      <c r="C63" s="421"/>
      <c r="D63" s="713">
        <v>4750</v>
      </c>
      <c r="E63" s="422" t="s">
        <v>546</v>
      </c>
      <c r="F63" s="571" t="s">
        <v>574</v>
      </c>
      <c r="G63" s="571" t="s">
        <v>572</v>
      </c>
      <c r="H63" s="170"/>
      <c r="I63" s="170"/>
      <c r="J63" s="170"/>
      <c r="K63" s="170"/>
      <c r="L63" s="170"/>
      <c r="M63" s="170"/>
    </row>
    <row r="64" spans="1:14" ht="105" customHeight="1">
      <c r="A64" s="9"/>
      <c r="B64" s="423" t="s">
        <v>575</v>
      </c>
      <c r="C64" s="424"/>
      <c r="D64" s="714" t="s">
        <v>556</v>
      </c>
      <c r="E64" s="425" t="s">
        <v>557</v>
      </c>
      <c r="F64" s="571" t="s">
        <v>556</v>
      </c>
      <c r="G64" s="571" t="s">
        <v>576</v>
      </c>
      <c r="H64" s="170"/>
      <c r="I64" s="170"/>
      <c r="J64" s="170"/>
      <c r="K64" s="170"/>
      <c r="L64" s="170"/>
      <c r="M64" s="170"/>
    </row>
    <row r="65" spans="1:13" ht="155.25" customHeight="1">
      <c r="A65" s="9"/>
      <c r="B65" s="423" t="s">
        <v>577</v>
      </c>
      <c r="C65" s="421"/>
      <c r="D65" s="713">
        <v>46</v>
      </c>
      <c r="E65" s="422" t="s">
        <v>546</v>
      </c>
      <c r="F65" s="571" t="s">
        <v>578</v>
      </c>
      <c r="G65" s="571" t="s">
        <v>572</v>
      </c>
      <c r="H65" s="681"/>
      <c r="I65" s="170"/>
      <c r="J65" s="170"/>
      <c r="K65" s="170"/>
      <c r="L65" s="170"/>
      <c r="M65" s="170"/>
    </row>
    <row r="66" spans="1:13" ht="72.75" customHeight="1">
      <c r="A66" s="9"/>
      <c r="B66" s="423" t="s">
        <v>579</v>
      </c>
      <c r="C66" s="424"/>
      <c r="D66" s="714" t="s">
        <v>556</v>
      </c>
      <c r="E66" s="425" t="s">
        <v>557</v>
      </c>
      <c r="F66" s="571" t="s">
        <v>556</v>
      </c>
      <c r="G66" s="571" t="s">
        <v>580</v>
      </c>
      <c r="H66" s="170"/>
      <c r="I66" s="170"/>
      <c r="J66" s="170"/>
      <c r="K66" s="170"/>
      <c r="L66" s="170"/>
      <c r="M66" s="170"/>
    </row>
    <row r="67" spans="1:13" ht="67.5" customHeight="1">
      <c r="A67" s="9"/>
      <c r="B67" s="426" t="s">
        <v>581</v>
      </c>
      <c r="C67" s="427"/>
      <c r="D67" s="714" t="s">
        <v>556</v>
      </c>
      <c r="E67" s="428" t="s">
        <v>557</v>
      </c>
      <c r="F67" s="572" t="s">
        <v>556</v>
      </c>
      <c r="G67" s="572" t="s">
        <v>582</v>
      </c>
      <c r="H67" s="170"/>
      <c r="I67" s="170"/>
      <c r="J67" s="170"/>
      <c r="K67" s="170"/>
      <c r="L67" s="170"/>
      <c r="M67" s="170"/>
    </row>
    <row r="68" spans="1:13" ht="67.5" customHeight="1" thickBot="1">
      <c r="A68" s="9"/>
      <c r="B68" s="429" t="s">
        <v>583</v>
      </c>
      <c r="C68" s="430"/>
      <c r="D68" s="715" t="s">
        <v>556</v>
      </c>
      <c r="E68" s="431" t="s">
        <v>557</v>
      </c>
      <c r="F68" s="573" t="s">
        <v>556</v>
      </c>
      <c r="G68" s="573" t="s">
        <v>584</v>
      </c>
      <c r="H68" s="170"/>
      <c r="I68" s="170"/>
      <c r="J68" s="170"/>
      <c r="K68" s="170"/>
      <c r="L68" s="170"/>
      <c r="M68" s="170"/>
    </row>
    <row r="69" spans="1:13">
      <c r="B69" s="170"/>
      <c r="C69" s="170"/>
      <c r="D69" s="170"/>
      <c r="E69" s="170"/>
      <c r="F69" s="170"/>
      <c r="G69" s="170"/>
      <c r="H69" s="432"/>
      <c r="I69" s="170"/>
      <c r="J69" s="170"/>
      <c r="K69" s="170"/>
      <c r="L69" s="170"/>
      <c r="M69" s="170"/>
    </row>
    <row r="70" spans="1:13">
      <c r="B70" s="170"/>
      <c r="C70" s="170"/>
      <c r="D70" s="170"/>
      <c r="E70" s="170"/>
      <c r="F70" s="170"/>
      <c r="G70" s="170"/>
      <c r="H70" s="432"/>
      <c r="I70" s="170"/>
      <c r="J70" s="170"/>
      <c r="K70" s="170"/>
      <c r="L70" s="170"/>
      <c r="M70" s="170"/>
    </row>
    <row r="71" spans="1:13">
      <c r="B71" s="433" t="s">
        <v>585</v>
      </c>
      <c r="C71" s="434"/>
      <c r="D71" s="434"/>
      <c r="E71" s="434"/>
      <c r="F71" s="434"/>
      <c r="G71" s="435"/>
      <c r="H71" s="432"/>
      <c r="I71" s="170"/>
      <c r="J71" s="170"/>
      <c r="K71" s="170"/>
      <c r="L71" s="170"/>
      <c r="M71" s="170"/>
    </row>
    <row r="72" spans="1:13" ht="197" customHeight="1">
      <c r="B72" s="917" t="s">
        <v>586</v>
      </c>
      <c r="C72" s="918"/>
      <c r="D72" s="918"/>
      <c r="E72" s="918"/>
      <c r="F72" s="918"/>
      <c r="G72" s="919"/>
      <c r="H72" s="436"/>
      <c r="I72" s="436"/>
      <c r="J72" s="436"/>
      <c r="K72" s="436"/>
      <c r="L72" s="170"/>
      <c r="M72" s="170"/>
    </row>
    <row r="73" spans="1:13" ht="109" customHeight="1">
      <c r="B73" s="920" t="s">
        <v>1351</v>
      </c>
      <c r="C73" s="921"/>
      <c r="D73" s="921"/>
      <c r="E73" s="921"/>
      <c r="F73" s="921"/>
      <c r="G73" s="922"/>
      <c r="H73" s="170"/>
      <c r="I73" s="170"/>
      <c r="J73" s="170"/>
      <c r="K73" s="170"/>
      <c r="L73" s="170"/>
      <c r="M73" s="170"/>
    </row>
    <row r="74" spans="1:13">
      <c r="B74" s="170"/>
      <c r="C74" s="170"/>
      <c r="D74" s="170"/>
      <c r="E74" s="170"/>
      <c r="F74" s="170"/>
      <c r="G74" s="170"/>
      <c r="H74" s="170"/>
      <c r="I74" s="170"/>
      <c r="J74" s="170"/>
      <c r="K74" s="437" t="s">
        <v>587</v>
      </c>
      <c r="L74" s="170"/>
      <c r="M74" s="170"/>
    </row>
    <row r="75" spans="1:13">
      <c r="B75" s="170"/>
      <c r="C75" s="170"/>
      <c r="D75" s="170"/>
      <c r="E75" s="170"/>
      <c r="F75" s="170"/>
      <c r="G75" s="170"/>
      <c r="H75" s="170"/>
      <c r="I75" s="170"/>
      <c r="J75" s="170"/>
      <c r="K75" s="437" t="s">
        <v>587</v>
      </c>
      <c r="L75" s="170"/>
      <c r="M75" s="170"/>
    </row>
    <row r="76" spans="1:13">
      <c r="B76" s="170"/>
      <c r="C76" s="170"/>
      <c r="D76" s="170"/>
      <c r="E76" s="170"/>
      <c r="F76" s="170"/>
      <c r="G76" s="170"/>
      <c r="H76" s="170"/>
      <c r="I76" s="170"/>
      <c r="J76" s="170"/>
      <c r="K76" s="437" t="s">
        <v>587</v>
      </c>
      <c r="L76" s="170"/>
      <c r="M76" s="170"/>
    </row>
    <row r="77" spans="1:13">
      <c r="B77" s="170"/>
      <c r="C77" s="170"/>
      <c r="D77" s="170"/>
      <c r="E77" s="170"/>
      <c r="F77" s="170"/>
      <c r="G77" s="170"/>
      <c r="H77" s="170"/>
      <c r="I77" s="170"/>
      <c r="J77" s="170"/>
      <c r="K77" s="437" t="s">
        <v>587</v>
      </c>
      <c r="L77" s="170"/>
      <c r="M77" s="170"/>
    </row>
    <row r="78" spans="1:13" ht="12" customHeight="1">
      <c r="K78" s="15" t="s">
        <v>587</v>
      </c>
    </row>
    <row r="79" spans="1:13" ht="18" customHeight="1"/>
  </sheetData>
  <sheetProtection algorithmName="SHA-512" hashValue="qoxovFlynohNLTprMGgqtx88bMETEac33u/9gB6EoQUA0xJ1MIyNQC0ZIyVOQZ8HSfyvSgydpUYT16ZuMCHTOA==" saltValue="zDlmOKZqUOCX+TF0R5ay5A==" spinCount="100000" sheet="1" objects="1" scenarios="1" selectLockedCells="1" selectUnlockedCells="1"/>
  <mergeCells count="3">
    <mergeCell ref="B72:G72"/>
    <mergeCell ref="B73:G73"/>
    <mergeCell ref="B51:M51"/>
  </mergeCells>
  <printOptions gridLines="1"/>
  <pageMargins left="0.7" right="0.7" top="0.75" bottom="0.75" header="0.3" footer="0.3"/>
  <pageSetup paperSize="9" scale="85"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D1695-33CB-4019-8065-2F140FD6936A}">
  <sheetPr codeName="Sheet10">
    <pageSetUpPr autoPageBreaks="0"/>
  </sheetPr>
  <dimension ref="A1:T44"/>
  <sheetViews>
    <sheetView showGridLines="0" zoomScale="110" zoomScaleNormal="110" workbookViewId="0">
      <selection activeCell="K12" sqref="K12"/>
    </sheetView>
  </sheetViews>
  <sheetFormatPr defaultColWidth="8.453125" defaultRowHeight="14.5"/>
  <cols>
    <col min="1" max="1" width="3.453125" style="7" customWidth="1"/>
    <col min="2" max="3" width="22.453125" style="7" customWidth="1"/>
    <col min="4" max="4" width="14" style="7" customWidth="1"/>
    <col min="5" max="5" width="12.1796875" style="7" customWidth="1"/>
    <col min="6" max="6" width="13.453125" style="7" customWidth="1"/>
    <col min="7" max="7" width="14.1796875" style="7" customWidth="1"/>
    <col min="8" max="8" width="12.7265625" style="7" customWidth="1"/>
    <col min="9" max="9" width="12.1796875" style="7" customWidth="1"/>
    <col min="10" max="10" width="11.1796875" style="7" customWidth="1"/>
    <col min="11" max="11" width="12" style="7" customWidth="1"/>
    <col min="12" max="12" width="11.81640625" style="7" customWidth="1"/>
    <col min="13" max="13" width="12.54296875" style="7" customWidth="1"/>
    <col min="14" max="14" width="11.81640625" style="7" customWidth="1"/>
    <col min="15" max="16" width="9.1796875" style="7" customWidth="1"/>
    <col min="17" max="16384" width="8.453125" style="7"/>
  </cols>
  <sheetData>
    <row r="1" spans="1:20">
      <c r="A1" s="6"/>
      <c r="B1" s="6"/>
      <c r="C1" s="8"/>
      <c r="D1" s="8"/>
      <c r="E1" s="8"/>
      <c r="F1" s="8"/>
      <c r="G1" s="6"/>
    </row>
    <row r="2" spans="1:20">
      <c r="A2" s="6"/>
      <c r="B2" s="6"/>
      <c r="C2" s="8"/>
      <c r="D2" s="8"/>
      <c r="E2" s="8"/>
      <c r="G2" s="6"/>
      <c r="M2" s="31"/>
      <c r="P2" s="29"/>
    </row>
    <row r="3" spans="1:20">
      <c r="A3" s="6"/>
      <c r="B3" s="6"/>
      <c r="C3" s="8"/>
      <c r="D3" s="8"/>
      <c r="E3" s="8"/>
      <c r="F3" s="8"/>
      <c r="G3" s="124" t="s">
        <v>279</v>
      </c>
      <c r="P3" s="29"/>
    </row>
    <row r="4" spans="1:20">
      <c r="A4" s="6"/>
      <c r="B4" s="6"/>
      <c r="C4" s="8"/>
      <c r="D4" s="8"/>
      <c r="E4" s="8"/>
      <c r="F4" s="8"/>
      <c r="G4" s="6"/>
    </row>
    <row r="5" spans="1:20">
      <c r="A5" s="6"/>
      <c r="B5" s="6"/>
      <c r="C5" s="8"/>
      <c r="D5" s="8"/>
      <c r="E5" s="8" t="s">
        <v>588</v>
      </c>
      <c r="F5" s="8"/>
      <c r="G5" s="6"/>
    </row>
    <row r="6" spans="1:20">
      <c r="A6" s="9"/>
      <c r="B6" s="122" t="s">
        <v>589</v>
      </c>
      <c r="C6" s="481"/>
      <c r="D6" s="481"/>
      <c r="E6" s="481"/>
      <c r="F6" s="481"/>
      <c r="G6" s="482"/>
      <c r="H6" s="33"/>
      <c r="I6" s="33"/>
      <c r="J6" s="170"/>
      <c r="K6" s="170"/>
      <c r="L6" s="170"/>
      <c r="M6" s="170"/>
      <c r="N6" s="170"/>
      <c r="O6" s="170"/>
    </row>
    <row r="7" spans="1:20">
      <c r="A7" s="9"/>
      <c r="B7" s="170"/>
      <c r="C7" s="481"/>
      <c r="D7" s="122"/>
      <c r="E7" s="122"/>
      <c r="F7" s="122"/>
      <c r="G7" s="122"/>
      <c r="H7" s="122"/>
      <c r="I7" s="170"/>
      <c r="J7" s="170"/>
      <c r="K7" s="170"/>
      <c r="L7" s="170"/>
      <c r="M7" s="170"/>
      <c r="N7" s="170"/>
      <c r="O7" s="170"/>
      <c r="Q7" s="12"/>
      <c r="R7" s="12"/>
      <c r="T7" s="12"/>
    </row>
    <row r="8" spans="1:20">
      <c r="A8" s="9"/>
      <c r="B8" s="122" t="s">
        <v>590</v>
      </c>
      <c r="C8" s="481"/>
      <c r="D8" s="483"/>
      <c r="E8" s="926"/>
      <c r="F8" s="926"/>
      <c r="G8" s="483"/>
      <c r="H8" s="483"/>
      <c r="I8" s="170"/>
      <c r="J8" s="170"/>
      <c r="K8" s="170"/>
      <c r="L8" s="170"/>
      <c r="M8" s="170"/>
      <c r="N8" s="170"/>
      <c r="O8" s="170"/>
      <c r="Q8" s="12"/>
      <c r="R8" s="12"/>
      <c r="T8" s="12"/>
    </row>
    <row r="9" spans="1:20">
      <c r="A9" s="9"/>
      <c r="B9" s="484"/>
      <c r="C9" s="485"/>
      <c r="D9" s="486" t="s">
        <v>591</v>
      </c>
      <c r="E9" s="927" t="s">
        <v>592</v>
      </c>
      <c r="F9" s="927"/>
      <c r="G9" s="487"/>
      <c r="H9" s="483"/>
      <c r="I9" s="170"/>
      <c r="J9" s="170"/>
      <c r="K9" s="170"/>
      <c r="L9" s="170"/>
      <c r="M9" s="170"/>
      <c r="N9" s="170"/>
      <c r="O9" s="170"/>
      <c r="Q9" s="12"/>
      <c r="R9" s="12"/>
      <c r="T9" s="12"/>
    </row>
    <row r="10" spans="1:20">
      <c r="A10" s="9"/>
      <c r="B10" s="59" t="s">
        <v>593</v>
      </c>
      <c r="C10" s="59" t="s">
        <v>594</v>
      </c>
      <c r="D10" s="69" t="s">
        <v>595</v>
      </c>
      <c r="E10" s="69" t="s">
        <v>596</v>
      </c>
      <c r="F10" s="69" t="s">
        <v>597</v>
      </c>
      <c r="G10" s="69" t="s">
        <v>214</v>
      </c>
      <c r="H10" s="170"/>
      <c r="I10" s="170"/>
      <c r="J10" s="170"/>
      <c r="K10" s="170"/>
      <c r="L10" s="170"/>
      <c r="M10" s="170"/>
      <c r="N10" s="170"/>
      <c r="O10" s="170"/>
      <c r="P10" s="12"/>
      <c r="R10" s="12"/>
    </row>
    <row r="11" spans="1:20">
      <c r="A11" s="9"/>
      <c r="B11" s="141" t="s">
        <v>598</v>
      </c>
      <c r="C11" s="141" t="s">
        <v>599</v>
      </c>
      <c r="D11" s="400">
        <v>0</v>
      </c>
      <c r="E11" s="400">
        <v>704084</v>
      </c>
      <c r="F11" s="400">
        <v>2743521</v>
      </c>
      <c r="G11" s="584">
        <f>SUM(D11:F11)</f>
        <v>3447605</v>
      </c>
      <c r="H11" s="170"/>
      <c r="I11" s="170"/>
      <c r="J11" s="170"/>
      <c r="K11" s="170"/>
      <c r="L11" s="170"/>
      <c r="M11" s="170"/>
      <c r="N11" s="210"/>
      <c r="O11" s="170"/>
      <c r="P11" s="12"/>
      <c r="R11" s="12"/>
    </row>
    <row r="12" spans="1:20">
      <c r="A12" s="9"/>
      <c r="B12" s="488"/>
      <c r="C12" s="141" t="s">
        <v>600</v>
      </c>
      <c r="D12" s="489">
        <v>1428682</v>
      </c>
      <c r="E12" s="489">
        <v>115699</v>
      </c>
      <c r="F12" s="489">
        <v>238335</v>
      </c>
      <c r="G12" s="689">
        <f>SUM(D12:F12)</f>
        <v>1782716</v>
      </c>
      <c r="H12" s="170"/>
      <c r="I12" s="170"/>
      <c r="J12" s="170"/>
      <c r="K12" s="170"/>
      <c r="L12" s="170"/>
      <c r="M12" s="170"/>
      <c r="N12" s="210"/>
      <c r="O12" s="170"/>
    </row>
    <row r="13" spans="1:20" ht="15" thickBot="1">
      <c r="A13" s="9"/>
      <c r="B13" s="490"/>
      <c r="C13" s="491" t="s">
        <v>301</v>
      </c>
      <c r="D13" s="690">
        <f>D11+D12</f>
        <v>1428682</v>
      </c>
      <c r="E13" s="690">
        <f>E11+E12</f>
        <v>819783</v>
      </c>
      <c r="F13" s="690">
        <f>F11+F12</f>
        <v>2981856</v>
      </c>
      <c r="G13" s="691">
        <f>SUM(G11:G12)</f>
        <v>5230321</v>
      </c>
      <c r="H13" s="170"/>
      <c r="I13" s="170"/>
      <c r="J13" s="170"/>
      <c r="K13" s="170"/>
      <c r="L13" s="170"/>
      <c r="M13" s="170"/>
      <c r="N13" s="170"/>
      <c r="O13" s="170"/>
    </row>
    <row r="14" spans="1:20">
      <c r="A14" s="9"/>
      <c r="B14" s="59" t="s">
        <v>601</v>
      </c>
      <c r="C14" s="141" t="s">
        <v>599</v>
      </c>
      <c r="D14" s="400">
        <v>0</v>
      </c>
      <c r="E14" s="400">
        <v>1133534</v>
      </c>
      <c r="F14" s="400">
        <v>1096860</v>
      </c>
      <c r="G14" s="584">
        <f>SUM(D14:F14)</f>
        <v>2230394</v>
      </c>
      <c r="H14" s="170"/>
      <c r="I14" s="170"/>
      <c r="J14" s="170"/>
      <c r="K14" s="170"/>
      <c r="L14" s="170"/>
      <c r="M14" s="170"/>
      <c r="N14" s="170"/>
      <c r="O14" s="170"/>
    </row>
    <row r="15" spans="1:20">
      <c r="A15" s="9"/>
      <c r="B15" s="141" t="s">
        <v>598</v>
      </c>
      <c r="C15" s="141" t="s">
        <v>600</v>
      </c>
      <c r="D15" s="489">
        <v>0</v>
      </c>
      <c r="E15" s="489">
        <v>0</v>
      </c>
      <c r="F15" s="489">
        <v>0</v>
      </c>
      <c r="G15" s="692">
        <f>SUM(D15:F15)</f>
        <v>0</v>
      </c>
      <c r="H15" s="170"/>
      <c r="I15" s="170"/>
      <c r="J15" s="170"/>
      <c r="K15" s="170"/>
      <c r="L15" s="170"/>
      <c r="M15" s="170"/>
      <c r="N15" s="170"/>
      <c r="O15" s="170"/>
    </row>
    <row r="16" spans="1:20" ht="15" thickBot="1">
      <c r="A16" s="9"/>
      <c r="B16" s="490"/>
      <c r="C16" s="491" t="s">
        <v>301</v>
      </c>
      <c r="D16" s="690">
        <v>0</v>
      </c>
      <c r="E16" s="690">
        <f t="shared" ref="E16:F16" si="0">E14+E15</f>
        <v>1133534</v>
      </c>
      <c r="F16" s="690">
        <f t="shared" si="0"/>
        <v>1096860</v>
      </c>
      <c r="G16" s="691">
        <f>SUM(E16:F16)</f>
        <v>2230394</v>
      </c>
      <c r="H16" s="492"/>
      <c r="I16" s="210"/>
      <c r="J16" s="170"/>
      <c r="K16" s="170"/>
      <c r="L16" s="170"/>
      <c r="M16" s="170"/>
      <c r="N16" s="170"/>
      <c r="O16" s="170"/>
    </row>
    <row r="17" spans="1:20">
      <c r="A17" s="9"/>
      <c r="B17" s="59" t="s">
        <v>602</v>
      </c>
      <c r="C17" s="141"/>
      <c r="D17" s="693"/>
      <c r="E17" s="693"/>
      <c r="F17" s="693"/>
      <c r="G17" s="693"/>
      <c r="H17" s="170"/>
      <c r="I17" s="170"/>
      <c r="J17" s="170"/>
      <c r="K17" s="170"/>
      <c r="L17" s="170"/>
      <c r="M17" s="170"/>
      <c r="N17" s="170"/>
      <c r="O17" s="170"/>
    </row>
    <row r="18" spans="1:20" ht="15" thickBot="1">
      <c r="A18" s="9"/>
      <c r="B18" s="141" t="s">
        <v>598</v>
      </c>
      <c r="C18" s="491" t="s">
        <v>301</v>
      </c>
      <c r="D18" s="691"/>
      <c r="E18" s="691"/>
      <c r="F18" s="691"/>
      <c r="G18" s="691">
        <v>2701786</v>
      </c>
      <c r="H18" s="170"/>
      <c r="I18" s="210"/>
      <c r="J18" s="170"/>
      <c r="K18" s="210"/>
      <c r="L18" s="170"/>
      <c r="M18" s="170"/>
      <c r="N18" s="170"/>
      <c r="O18" s="170"/>
    </row>
    <row r="19" spans="1:20">
      <c r="A19" s="9"/>
      <c r="B19" s="59" t="s">
        <v>603</v>
      </c>
      <c r="C19" s="141"/>
      <c r="D19" s="693"/>
      <c r="E19" s="693"/>
      <c r="F19" s="693"/>
      <c r="G19" s="693"/>
      <c r="H19" s="170"/>
      <c r="I19" s="170"/>
      <c r="J19" s="170"/>
      <c r="K19" s="170"/>
      <c r="L19" s="170"/>
      <c r="M19" s="170"/>
      <c r="N19" s="170"/>
      <c r="O19" s="170"/>
    </row>
    <row r="20" spans="1:20" ht="15" thickBot="1">
      <c r="A20" s="9"/>
      <c r="B20" s="493" t="s">
        <v>598</v>
      </c>
      <c r="C20" s="491" t="s">
        <v>301</v>
      </c>
      <c r="D20" s="691"/>
      <c r="E20" s="691"/>
      <c r="F20" s="691"/>
      <c r="G20" s="691">
        <v>14757413</v>
      </c>
      <c r="H20" s="170"/>
      <c r="I20" s="170"/>
      <c r="J20" s="170"/>
      <c r="K20" s="170"/>
      <c r="L20" s="170"/>
      <c r="M20" s="170"/>
      <c r="N20" s="170"/>
      <c r="O20" s="334"/>
      <c r="P20" s="12"/>
      <c r="Q20" s="12"/>
      <c r="R20" s="12"/>
    </row>
    <row r="21" spans="1:20" ht="19.5" customHeight="1">
      <c r="A21" s="9"/>
      <c r="B21" s="170" t="s">
        <v>604</v>
      </c>
      <c r="C21" s="170"/>
      <c r="D21" s="170"/>
      <c r="E21" s="170"/>
      <c r="F21" s="170"/>
      <c r="G21" s="170"/>
      <c r="H21" s="359"/>
      <c r="I21" s="359"/>
      <c r="J21" s="359"/>
      <c r="K21" s="359"/>
      <c r="L21" s="359"/>
      <c r="M21" s="359"/>
      <c r="N21" s="359"/>
      <c r="O21" s="359"/>
      <c r="P21" s="34"/>
      <c r="Q21" s="12"/>
      <c r="R21" s="12"/>
      <c r="S21" s="12"/>
      <c r="T21" s="12"/>
    </row>
    <row r="22" spans="1:20">
      <c r="A22" s="6"/>
      <c r="B22" s="106"/>
      <c r="C22" s="94"/>
      <c r="D22" s="94"/>
      <c r="E22" s="94"/>
      <c r="F22" s="94"/>
      <c r="G22" s="170"/>
      <c r="H22" s="170"/>
      <c r="I22" s="170"/>
      <c r="J22" s="170"/>
      <c r="K22" s="170"/>
      <c r="L22" s="170"/>
      <c r="M22" s="170"/>
      <c r="N22" s="170"/>
      <c r="O22" s="170"/>
    </row>
    <row r="23" spans="1:20">
      <c r="A23" s="9"/>
      <c r="B23" s="122" t="s">
        <v>605</v>
      </c>
      <c r="C23" s="170"/>
      <c r="D23" s="170"/>
      <c r="E23" s="170"/>
      <c r="F23" s="170"/>
      <c r="G23" s="170"/>
      <c r="H23" s="170"/>
      <c r="I23" s="334"/>
      <c r="J23" s="170"/>
      <c r="K23" s="170"/>
      <c r="L23" s="170"/>
      <c r="M23" s="170"/>
      <c r="N23" s="170"/>
      <c r="O23" s="170"/>
    </row>
    <row r="24" spans="1:20">
      <c r="B24" s="59" t="s">
        <v>593</v>
      </c>
      <c r="C24" s="59" t="s">
        <v>594</v>
      </c>
      <c r="D24" s="69" t="s">
        <v>214</v>
      </c>
      <c r="E24" s="68" t="s">
        <v>215</v>
      </c>
      <c r="F24" s="68" t="s">
        <v>216</v>
      </c>
      <c r="G24" s="68" t="s">
        <v>217</v>
      </c>
      <c r="H24" s="68" t="s">
        <v>606</v>
      </c>
      <c r="I24" s="68" t="s">
        <v>607</v>
      </c>
      <c r="J24" s="68" t="s">
        <v>608</v>
      </c>
      <c r="K24" s="68" t="s">
        <v>609</v>
      </c>
      <c r="L24" s="68" t="s">
        <v>610</v>
      </c>
      <c r="M24" s="68" t="s">
        <v>611</v>
      </c>
      <c r="N24" s="68" t="s">
        <v>612</v>
      </c>
      <c r="O24" s="170"/>
      <c r="P24" s="170"/>
    </row>
    <row r="25" spans="1:20">
      <c r="B25" s="141" t="s">
        <v>598</v>
      </c>
      <c r="C25" s="141" t="s">
        <v>599</v>
      </c>
      <c r="D25" s="687">
        <v>3447605</v>
      </c>
      <c r="E25" s="494">
        <v>4166414.1</v>
      </c>
      <c r="F25" s="494">
        <v>6229114</v>
      </c>
      <c r="G25" s="495">
        <v>6345795</v>
      </c>
      <c r="H25" s="496">
        <v>6356905</v>
      </c>
      <c r="I25" s="496">
        <v>5811286</v>
      </c>
      <c r="J25" s="496">
        <v>6426591.5</v>
      </c>
      <c r="K25" s="496">
        <v>4330173.5</v>
      </c>
      <c r="L25" s="496">
        <v>5596778.5</v>
      </c>
      <c r="M25" s="496">
        <v>3865160.9500000007</v>
      </c>
      <c r="N25" s="496">
        <v>3391704.36</v>
      </c>
      <c r="O25" s="170"/>
      <c r="P25" s="170"/>
    </row>
    <row r="26" spans="1:20">
      <c r="B26" s="488"/>
      <c r="C26" s="141" t="s">
        <v>600</v>
      </c>
      <c r="D26" s="687">
        <v>1782716</v>
      </c>
      <c r="E26" s="494">
        <v>1595262</v>
      </c>
      <c r="F26" s="494">
        <v>1074144</v>
      </c>
      <c r="G26" s="400">
        <v>1127675</v>
      </c>
      <c r="H26" s="489">
        <v>1175134</v>
      </c>
      <c r="I26" s="489">
        <v>1912314</v>
      </c>
      <c r="J26" s="489">
        <v>395227.2</v>
      </c>
      <c r="K26" s="489">
        <v>467692.5</v>
      </c>
      <c r="L26" s="489">
        <v>435530.7</v>
      </c>
      <c r="M26" s="489">
        <v>612437</v>
      </c>
      <c r="N26" s="489">
        <v>22134</v>
      </c>
      <c r="O26" s="170"/>
      <c r="P26" s="170"/>
    </row>
    <row r="27" spans="1:20" ht="15" thickBot="1">
      <c r="B27" s="490"/>
      <c r="C27" s="491" t="s">
        <v>301</v>
      </c>
      <c r="D27" s="688">
        <f>SUM(D25:D26)</f>
        <v>5230321</v>
      </c>
      <c r="E27" s="497">
        <f>SUM(E25:E26)</f>
        <v>5761676.0999999996</v>
      </c>
      <c r="F27" s="497">
        <f>SUM(F25:F26)</f>
        <v>7303258</v>
      </c>
      <c r="G27" s="498">
        <v>7473470</v>
      </c>
      <c r="H27" s="499">
        <f>H25+H26</f>
        <v>7532039</v>
      </c>
      <c r="I27" s="499">
        <f>I25+I26</f>
        <v>7723600</v>
      </c>
      <c r="J27" s="499">
        <f t="shared" ref="J27:N27" si="1">J25+J26</f>
        <v>6821818.7000000002</v>
      </c>
      <c r="K27" s="499">
        <f t="shared" si="1"/>
        <v>4797866</v>
      </c>
      <c r="L27" s="499">
        <f t="shared" si="1"/>
        <v>6032309.2000000002</v>
      </c>
      <c r="M27" s="499">
        <f t="shared" si="1"/>
        <v>4477597.9500000011</v>
      </c>
      <c r="N27" s="499">
        <f t="shared" si="1"/>
        <v>3413838.36</v>
      </c>
      <c r="O27" s="170"/>
      <c r="P27" s="170"/>
    </row>
    <row r="28" spans="1:20">
      <c r="B28" s="59" t="s">
        <v>601</v>
      </c>
      <c r="C28" s="500" t="s">
        <v>599</v>
      </c>
      <c r="D28" s="694">
        <v>2230394</v>
      </c>
      <c r="E28" s="501">
        <v>2305583.1</v>
      </c>
      <c r="F28" s="501">
        <v>3572179</v>
      </c>
      <c r="G28" s="400">
        <v>4012330.5</v>
      </c>
      <c r="H28" s="400">
        <v>3658686</v>
      </c>
      <c r="I28" s="400">
        <v>2097766</v>
      </c>
      <c r="J28" s="400">
        <v>5130128.3</v>
      </c>
      <c r="K28" s="400">
        <v>2856771</v>
      </c>
      <c r="L28" s="400">
        <v>4200526.8</v>
      </c>
      <c r="M28" s="400">
        <v>2089666.37</v>
      </c>
      <c r="N28" s="400">
        <v>1733874.06</v>
      </c>
      <c r="O28" s="170"/>
      <c r="P28" s="170"/>
    </row>
    <row r="29" spans="1:20" ht="15" thickBot="1">
      <c r="B29" s="141" t="s">
        <v>598</v>
      </c>
      <c r="C29" s="408" t="s">
        <v>600</v>
      </c>
      <c r="D29" s="684">
        <v>0</v>
      </c>
      <c r="E29" s="502">
        <v>0</v>
      </c>
      <c r="F29" s="502">
        <v>0</v>
      </c>
      <c r="G29" s="685">
        <v>0</v>
      </c>
      <c r="H29" s="686" t="s">
        <v>528</v>
      </c>
      <c r="I29" s="686" t="s">
        <v>528</v>
      </c>
      <c r="J29" s="686" t="s">
        <v>528</v>
      </c>
      <c r="K29" s="686" t="s">
        <v>528</v>
      </c>
      <c r="L29" s="686" t="s">
        <v>528</v>
      </c>
      <c r="M29" s="686" t="s">
        <v>528</v>
      </c>
      <c r="N29" s="686" t="s">
        <v>528</v>
      </c>
      <c r="O29" s="170"/>
      <c r="P29" s="170"/>
    </row>
    <row r="30" spans="1:20" ht="15" thickBot="1">
      <c r="B30" s="490"/>
      <c r="C30" s="491" t="s">
        <v>301</v>
      </c>
      <c r="D30" s="684">
        <f>SUM(D28:D29)</f>
        <v>2230394</v>
      </c>
      <c r="E30" s="502">
        <f>SUM(E28:E29)</f>
        <v>2305583.1</v>
      </c>
      <c r="F30" s="502">
        <f>SUM(F28:F29)</f>
        <v>3572179</v>
      </c>
      <c r="G30" s="503">
        <f>SUM(G28:G29)</f>
        <v>4012330.5</v>
      </c>
      <c r="H30" s="504">
        <f t="shared" ref="H30:N30" si="2">H28+H29</f>
        <v>3658686</v>
      </c>
      <c r="I30" s="504">
        <f t="shared" si="2"/>
        <v>2097766</v>
      </c>
      <c r="J30" s="504">
        <f t="shared" si="2"/>
        <v>5130128.3</v>
      </c>
      <c r="K30" s="504">
        <f t="shared" si="2"/>
        <v>2856771</v>
      </c>
      <c r="L30" s="504">
        <f t="shared" si="2"/>
        <v>4200526.8</v>
      </c>
      <c r="M30" s="504">
        <f t="shared" si="2"/>
        <v>2089666.37</v>
      </c>
      <c r="N30" s="504">
        <f t="shared" si="2"/>
        <v>1733874.06</v>
      </c>
      <c r="O30" s="170"/>
      <c r="P30" s="170"/>
    </row>
    <row r="31" spans="1:20">
      <c r="B31" s="59" t="s">
        <v>602</v>
      </c>
      <c r="C31" s="141"/>
      <c r="D31" s="583"/>
      <c r="E31" s="494"/>
      <c r="F31" s="494"/>
      <c r="G31" s="505"/>
      <c r="H31" s="496"/>
      <c r="I31" s="496"/>
      <c r="J31" s="496"/>
      <c r="K31" s="496"/>
      <c r="L31" s="506"/>
      <c r="M31" s="506"/>
      <c r="N31" s="506"/>
      <c r="O31" s="170"/>
      <c r="P31" s="170"/>
    </row>
    <row r="32" spans="1:20" ht="15" thickBot="1">
      <c r="B32" s="141" t="s">
        <v>598</v>
      </c>
      <c r="C32" s="491" t="s">
        <v>301</v>
      </c>
      <c r="D32" s="684">
        <f>G18</f>
        <v>2701786</v>
      </c>
      <c r="E32" s="502">
        <v>3456093</v>
      </c>
      <c r="F32" s="502">
        <v>3731079</v>
      </c>
      <c r="G32" s="504">
        <v>3461139.5</v>
      </c>
      <c r="H32" s="507">
        <v>3873353</v>
      </c>
      <c r="I32" s="507">
        <v>4540472</v>
      </c>
      <c r="J32" s="507">
        <v>1810499.4</v>
      </c>
      <c r="K32" s="507">
        <v>1941095</v>
      </c>
      <c r="L32" s="507">
        <v>1831782</v>
      </c>
      <c r="M32" s="507">
        <v>2387932</v>
      </c>
      <c r="N32" s="507">
        <v>1679964</v>
      </c>
      <c r="O32" s="170"/>
      <c r="P32" s="170"/>
    </row>
    <row r="33" spans="2:16">
      <c r="B33" s="59" t="s">
        <v>603</v>
      </c>
      <c r="C33" s="141"/>
      <c r="D33" s="687"/>
      <c r="E33" s="494"/>
      <c r="F33" s="494"/>
      <c r="G33" s="505"/>
      <c r="H33" s="496"/>
      <c r="I33" s="496"/>
      <c r="J33" s="496"/>
      <c r="K33" s="496"/>
      <c r="L33" s="506"/>
      <c r="M33" s="506"/>
      <c r="N33" s="506"/>
      <c r="O33" s="170"/>
      <c r="P33" s="170"/>
    </row>
    <row r="34" spans="2:16" ht="15" thickBot="1">
      <c r="B34" s="488" t="s">
        <v>598</v>
      </c>
      <c r="C34" s="491" t="s">
        <v>301</v>
      </c>
      <c r="D34" s="684">
        <f>G20</f>
        <v>14757413</v>
      </c>
      <c r="E34" s="502">
        <v>18079612</v>
      </c>
      <c r="F34" s="502">
        <v>17828352</v>
      </c>
      <c r="G34" s="504">
        <v>17307542.475000001</v>
      </c>
      <c r="H34" s="507">
        <v>15846140</v>
      </c>
      <c r="I34" s="507">
        <v>13814828</v>
      </c>
      <c r="J34" s="507">
        <v>11905233</v>
      </c>
      <c r="K34" s="507">
        <v>12395163</v>
      </c>
      <c r="L34" s="507">
        <v>11861475</v>
      </c>
      <c r="M34" s="507">
        <v>10880089</v>
      </c>
      <c r="N34" s="507">
        <v>9044477</v>
      </c>
      <c r="O34" s="170"/>
      <c r="P34" s="170"/>
    </row>
    <row r="35" spans="2:16">
      <c r="B35" s="746" t="s">
        <v>613</v>
      </c>
      <c r="C35" s="161"/>
      <c r="D35" s="170"/>
      <c r="E35" s="170"/>
      <c r="F35" s="170"/>
      <c r="G35" s="170"/>
      <c r="H35" s="170"/>
      <c r="I35" s="170"/>
      <c r="J35" s="170"/>
      <c r="K35" s="170"/>
      <c r="L35" s="170"/>
      <c r="M35" s="170"/>
      <c r="N35" s="170"/>
      <c r="O35" s="170"/>
    </row>
    <row r="36" spans="2:16">
      <c r="B36" s="170"/>
      <c r="C36" s="170"/>
      <c r="D36" s="170"/>
      <c r="E36" s="170"/>
      <c r="F36" s="170"/>
      <c r="G36" s="170"/>
      <c r="H36" s="170"/>
      <c r="I36" s="170"/>
      <c r="J36" s="170"/>
      <c r="K36" s="170"/>
      <c r="L36" s="170"/>
      <c r="M36" s="170"/>
      <c r="N36" s="170"/>
      <c r="O36" s="170"/>
    </row>
    <row r="37" spans="2:16">
      <c r="B37" s="433" t="s">
        <v>487</v>
      </c>
      <c r="C37" s="508"/>
      <c r="D37" s="508"/>
      <c r="E37" s="508"/>
      <c r="F37" s="508"/>
      <c r="G37" s="508"/>
      <c r="H37" s="508"/>
      <c r="I37" s="508"/>
      <c r="J37" s="508"/>
      <c r="K37" s="508"/>
      <c r="L37" s="509"/>
      <c r="M37" s="170"/>
      <c r="N37" s="170"/>
      <c r="O37" s="170"/>
    </row>
    <row r="38" spans="2:16">
      <c r="B38" s="928" t="s">
        <v>614</v>
      </c>
      <c r="C38" s="929"/>
      <c r="D38" s="929"/>
      <c r="E38" s="929"/>
      <c r="F38" s="929"/>
      <c r="G38" s="929"/>
      <c r="H38" s="929"/>
      <c r="I38" s="929"/>
      <c r="J38" s="929"/>
      <c r="K38" s="929"/>
      <c r="L38" s="930"/>
      <c r="M38" s="170"/>
      <c r="N38" s="170"/>
      <c r="O38" s="170"/>
    </row>
    <row r="39" spans="2:16" ht="28.5" customHeight="1">
      <c r="B39" s="931" t="s">
        <v>615</v>
      </c>
      <c r="C39" s="932"/>
      <c r="D39" s="932"/>
      <c r="E39" s="932"/>
      <c r="F39" s="932"/>
      <c r="G39" s="932"/>
      <c r="H39" s="932"/>
      <c r="I39" s="932"/>
      <c r="J39" s="932"/>
      <c r="K39" s="932"/>
      <c r="L39" s="933"/>
      <c r="M39" s="170"/>
      <c r="N39" s="170"/>
      <c r="O39" s="170"/>
    </row>
    <row r="40" spans="2:16" ht="71.150000000000006" customHeight="1">
      <c r="B40" s="931" t="s">
        <v>616</v>
      </c>
      <c r="C40" s="932"/>
      <c r="D40" s="932"/>
      <c r="E40" s="932"/>
      <c r="F40" s="932"/>
      <c r="G40" s="932"/>
      <c r="H40" s="932"/>
      <c r="I40" s="932"/>
      <c r="J40" s="932"/>
      <c r="K40" s="932"/>
      <c r="L40" s="933"/>
      <c r="M40" s="170"/>
      <c r="N40" s="170"/>
      <c r="O40" s="170"/>
    </row>
    <row r="41" spans="2:16" ht="36" customHeight="1">
      <c r="B41" s="923" t="s">
        <v>617</v>
      </c>
      <c r="C41" s="924"/>
      <c r="D41" s="924"/>
      <c r="E41" s="924"/>
      <c r="F41" s="924"/>
      <c r="G41" s="924"/>
      <c r="H41" s="924"/>
      <c r="I41" s="924"/>
      <c r="J41" s="924"/>
      <c r="K41" s="924"/>
      <c r="L41" s="925"/>
      <c r="M41" s="170"/>
      <c r="N41" s="170"/>
      <c r="O41" s="170"/>
    </row>
    <row r="42" spans="2:16">
      <c r="B42" s="170"/>
      <c r="C42" s="170"/>
      <c r="D42" s="170"/>
      <c r="E42" s="170"/>
      <c r="F42" s="170"/>
      <c r="G42" s="170"/>
      <c r="H42" s="170"/>
      <c r="I42" s="170"/>
      <c r="J42" s="170"/>
      <c r="K42" s="170"/>
      <c r="L42" s="170"/>
      <c r="M42" s="170"/>
      <c r="N42" s="170"/>
      <c r="O42" s="170"/>
    </row>
    <row r="43" spans="2:16">
      <c r="B43" s="170"/>
      <c r="C43" s="170"/>
      <c r="D43" s="170"/>
      <c r="E43" s="170"/>
      <c r="F43" s="170"/>
      <c r="G43" s="170"/>
      <c r="H43" s="170"/>
      <c r="I43" s="170"/>
      <c r="J43" s="170"/>
      <c r="K43" s="170"/>
      <c r="L43" s="170"/>
      <c r="M43" s="170"/>
      <c r="N43" s="170"/>
      <c r="O43" s="170"/>
    </row>
    <row r="44" spans="2:16">
      <c r="B44" s="170"/>
      <c r="C44" s="170"/>
      <c r="D44" s="170"/>
      <c r="E44" s="170"/>
      <c r="F44" s="170"/>
      <c r="G44" s="170"/>
      <c r="H44" s="170"/>
      <c r="I44" s="170"/>
      <c r="J44" s="170"/>
      <c r="K44" s="170"/>
      <c r="L44" s="170"/>
      <c r="M44" s="170"/>
      <c r="N44" s="170"/>
      <c r="O44" s="170"/>
    </row>
  </sheetData>
  <sheetProtection algorithmName="SHA-512" hashValue="DGLhfYYSz+3ThO6c0MuI2wH9BS4FbCfr2YONeTy22wMGab/08ZTbndzVLt/pk20b9AiQG/C704VmGHh+lQkV5w==" saltValue="dzx567K6qad6PLlk8mDXNg==" spinCount="100000" sheet="1" objects="1" scenarios="1" selectLockedCells="1" selectUnlockedCells="1"/>
  <mergeCells count="6">
    <mergeCell ref="B41:L41"/>
    <mergeCell ref="E8:F8"/>
    <mergeCell ref="E9:F9"/>
    <mergeCell ref="B38:L38"/>
    <mergeCell ref="B39:L39"/>
    <mergeCell ref="B40:L40"/>
  </mergeCells>
  <pageMargins left="0.7" right="0.7" top="0.75" bottom="0.75" header="0.3" footer="0.3"/>
  <pageSetup paperSize="9" scale="85"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8ED6A-1C64-4F37-A802-0D38B85B693A}">
  <sheetPr>
    <pageSetUpPr autoPageBreaks="0"/>
  </sheetPr>
  <dimension ref="B2:K38"/>
  <sheetViews>
    <sheetView showGridLines="0" zoomScale="90" zoomScaleNormal="90" workbookViewId="0">
      <selection activeCell="M20" sqref="M20"/>
    </sheetView>
  </sheetViews>
  <sheetFormatPr defaultColWidth="8.453125" defaultRowHeight="14.5"/>
  <cols>
    <col min="1" max="1" width="3.453125" style="7" customWidth="1"/>
    <col min="2" max="2" width="78.7265625" style="7" bestFit="1" customWidth="1"/>
    <col min="3" max="10" width="19.81640625" style="7" customWidth="1"/>
    <col min="11" max="12" width="10.453125" style="7" customWidth="1"/>
    <col min="13" max="13" width="18" style="7" customWidth="1"/>
    <col min="14" max="14" width="23.453125" style="7" customWidth="1"/>
    <col min="15" max="15" width="13.453125" style="7" customWidth="1"/>
    <col min="16" max="16" width="12.453125" style="7" customWidth="1"/>
    <col min="17" max="17" width="36.453125" style="7" customWidth="1"/>
    <col min="18" max="18" width="17.453125" style="7" customWidth="1"/>
    <col min="19" max="19" width="23.453125" style="7" customWidth="1"/>
    <col min="20" max="20" width="14.453125" style="7" customWidth="1"/>
    <col min="21" max="21" width="19.453125" style="7" customWidth="1"/>
    <col min="22" max="22" width="20.453125" style="7" customWidth="1"/>
    <col min="23" max="16384" width="8.453125" style="7"/>
  </cols>
  <sheetData>
    <row r="2" spans="2:10">
      <c r="D2" s="125" t="s">
        <v>279</v>
      </c>
    </row>
    <row r="3" spans="2:10">
      <c r="F3" s="29"/>
    </row>
    <row r="4" spans="2:10">
      <c r="C4" s="26"/>
      <c r="D4" s="41"/>
      <c r="H4" s="17"/>
    </row>
    <row r="5" spans="2:10">
      <c r="C5" s="41"/>
      <c r="H5" s="17"/>
    </row>
    <row r="6" spans="2:10" ht="15">
      <c r="C6" s="42"/>
      <c r="D6" s="26"/>
    </row>
    <row r="7" spans="2:10" ht="16.5">
      <c r="B7" s="122" t="s">
        <v>618</v>
      </c>
      <c r="C7" s="170"/>
      <c r="D7" s="510"/>
      <c r="E7" s="170"/>
      <c r="F7" s="170"/>
      <c r="G7" s="511"/>
      <c r="H7" s="170"/>
      <c r="I7" s="170"/>
      <c r="J7" s="170"/>
    </row>
    <row r="8" spans="2:10">
      <c r="B8" s="59" t="s">
        <v>619</v>
      </c>
      <c r="C8" s="383" t="s">
        <v>620</v>
      </c>
      <c r="D8" s="383" t="s">
        <v>491</v>
      </c>
      <c r="E8" s="383" t="s">
        <v>621</v>
      </c>
      <c r="F8" s="383" t="s">
        <v>493</v>
      </c>
      <c r="G8" s="511"/>
      <c r="H8" s="170"/>
      <c r="I8" s="170"/>
      <c r="J8" s="170"/>
    </row>
    <row r="9" spans="2:10" ht="14.65" customHeight="1">
      <c r="B9" s="512" t="s">
        <v>622</v>
      </c>
      <c r="C9" s="653">
        <v>12340354</v>
      </c>
      <c r="D9" s="584">
        <v>1641244</v>
      </c>
      <c r="E9" s="584">
        <v>3149134</v>
      </c>
      <c r="F9" s="584">
        <v>7549976</v>
      </c>
      <c r="G9" s="170"/>
      <c r="H9" s="170"/>
      <c r="I9" s="170"/>
      <c r="J9" s="170"/>
    </row>
    <row r="10" spans="2:10" ht="14.65" customHeight="1">
      <c r="B10" s="65" t="s">
        <v>623</v>
      </c>
      <c r="C10" s="654">
        <v>12562722.58</v>
      </c>
      <c r="D10" s="513">
        <v>7242754.5800000001</v>
      </c>
      <c r="E10" s="513">
        <v>1554242</v>
      </c>
      <c r="F10" s="513">
        <v>3765726</v>
      </c>
      <c r="G10" s="170"/>
      <c r="H10" s="170"/>
      <c r="I10" s="170"/>
      <c r="J10" s="170"/>
    </row>
    <row r="11" spans="2:10">
      <c r="B11" s="170"/>
      <c r="C11" s="514"/>
      <c r="D11" s="511"/>
      <c r="E11" s="511"/>
      <c r="F11" s="170"/>
      <c r="G11" s="170"/>
      <c r="H11" s="170"/>
      <c r="I11" s="170"/>
      <c r="J11" s="170"/>
    </row>
    <row r="12" spans="2:10">
      <c r="B12" s="170"/>
      <c r="C12" s="515"/>
      <c r="D12" s="516"/>
      <c r="E12" s="516"/>
      <c r="F12" s="516"/>
      <c r="G12" s="170"/>
      <c r="H12" s="170"/>
      <c r="I12" s="170"/>
      <c r="J12" s="170"/>
    </row>
    <row r="13" spans="2:10">
      <c r="B13" s="122" t="s">
        <v>624</v>
      </c>
      <c r="C13" s="170"/>
      <c r="D13" s="170"/>
      <c r="E13" s="170"/>
      <c r="F13" s="170"/>
      <c r="G13" s="170"/>
      <c r="H13" s="170"/>
      <c r="I13" s="170"/>
      <c r="J13" s="170"/>
    </row>
    <row r="14" spans="2:10">
      <c r="B14" s="517" t="s">
        <v>625</v>
      </c>
      <c r="C14" s="940" t="s">
        <v>491</v>
      </c>
      <c r="D14" s="940"/>
      <c r="E14" s="940"/>
      <c r="F14" s="940"/>
      <c r="G14" s="940" t="s">
        <v>621</v>
      </c>
      <c r="H14" s="940"/>
      <c r="I14" s="940" t="s">
        <v>626</v>
      </c>
      <c r="J14" s="940"/>
    </row>
    <row r="15" spans="2:10">
      <c r="B15" s="518" t="s">
        <v>627</v>
      </c>
      <c r="C15" s="519" t="s">
        <v>628</v>
      </c>
      <c r="D15" s="30"/>
      <c r="E15" s="519" t="s">
        <v>629</v>
      </c>
      <c r="F15" s="30"/>
      <c r="G15" s="519" t="s">
        <v>630</v>
      </c>
      <c r="H15" s="30"/>
      <c r="I15" s="519" t="s">
        <v>631</v>
      </c>
      <c r="J15" s="30"/>
    </row>
    <row r="16" spans="2:10" ht="28">
      <c r="B16" s="518" t="s">
        <v>632</v>
      </c>
      <c r="C16" s="520" t="s">
        <v>633</v>
      </c>
      <c r="D16" s="30"/>
      <c r="E16" s="520" t="s">
        <v>634</v>
      </c>
      <c r="F16" s="30"/>
      <c r="G16" s="520" t="s">
        <v>635</v>
      </c>
      <c r="H16" s="30"/>
      <c r="I16" s="520" t="s">
        <v>636</v>
      </c>
      <c r="J16" s="30"/>
    </row>
    <row r="17" spans="2:10">
      <c r="B17" s="518" t="s">
        <v>637</v>
      </c>
      <c r="C17" s="520" t="s">
        <v>638</v>
      </c>
      <c r="D17" s="30"/>
      <c r="E17" s="520" t="s">
        <v>638</v>
      </c>
      <c r="F17" s="30"/>
      <c r="G17" s="520" t="s">
        <v>638</v>
      </c>
      <c r="H17" s="30"/>
      <c r="I17" s="520" t="s">
        <v>638</v>
      </c>
      <c r="J17" s="30"/>
    </row>
    <row r="18" spans="2:10">
      <c r="B18" s="518" t="s">
        <v>639</v>
      </c>
      <c r="C18" s="520" t="s">
        <v>640</v>
      </c>
      <c r="D18" s="30"/>
      <c r="E18" s="520" t="s">
        <v>640</v>
      </c>
      <c r="F18" s="30"/>
      <c r="G18" s="520" t="s">
        <v>640</v>
      </c>
      <c r="H18" s="30"/>
      <c r="I18" s="520" t="s">
        <v>640</v>
      </c>
      <c r="J18" s="30"/>
    </row>
    <row r="19" spans="2:10">
      <c r="B19" s="518" t="s">
        <v>641</v>
      </c>
      <c r="C19" s="521">
        <v>40756</v>
      </c>
      <c r="D19" s="30"/>
      <c r="E19" s="521">
        <v>40756</v>
      </c>
      <c r="F19" s="30"/>
      <c r="G19" s="521">
        <v>43101</v>
      </c>
      <c r="H19" s="30"/>
      <c r="I19" s="521">
        <v>44136</v>
      </c>
      <c r="J19" s="30"/>
    </row>
    <row r="20" spans="2:10">
      <c r="B20" s="518" t="s">
        <v>642</v>
      </c>
      <c r="C20" s="520" t="s">
        <v>643</v>
      </c>
      <c r="D20" s="30"/>
      <c r="E20" s="520" t="s">
        <v>643</v>
      </c>
      <c r="F20" s="30"/>
      <c r="G20" s="520" t="s">
        <v>643</v>
      </c>
      <c r="H20" s="30"/>
      <c r="I20" s="520" t="s">
        <v>643</v>
      </c>
      <c r="J20" s="30"/>
    </row>
    <row r="21" spans="2:10" ht="90" customHeight="1">
      <c r="B21" s="518" t="s">
        <v>644</v>
      </c>
      <c r="C21" s="934" t="s">
        <v>645</v>
      </c>
      <c r="D21" s="934"/>
      <c r="E21" s="934" t="s">
        <v>646</v>
      </c>
      <c r="F21" s="934"/>
      <c r="G21" s="936" t="s">
        <v>647</v>
      </c>
      <c r="H21" s="936"/>
      <c r="I21" s="936" t="s">
        <v>647</v>
      </c>
      <c r="J21" s="936"/>
    </row>
    <row r="22" spans="2:10" ht="14.65" customHeight="1">
      <c r="B22" s="518" t="s">
        <v>648</v>
      </c>
      <c r="C22" s="934" t="s">
        <v>649</v>
      </c>
      <c r="D22" s="934"/>
      <c r="E22" s="934" t="s">
        <v>650</v>
      </c>
      <c r="F22" s="934"/>
      <c r="G22" s="934" t="s">
        <v>651</v>
      </c>
      <c r="H22" s="934"/>
      <c r="I22" s="934" t="s">
        <v>652</v>
      </c>
      <c r="J22" s="934"/>
    </row>
    <row r="23" spans="2:10" ht="14.5" customHeight="1">
      <c r="B23" s="518" t="s">
        <v>653</v>
      </c>
      <c r="C23" s="939" t="s">
        <v>654</v>
      </c>
      <c r="D23" s="939"/>
      <c r="E23" s="939" t="s">
        <v>655</v>
      </c>
      <c r="F23" s="939"/>
      <c r="G23" s="939" t="s">
        <v>656</v>
      </c>
      <c r="H23" s="939"/>
      <c r="I23" s="939" t="s">
        <v>657</v>
      </c>
      <c r="J23" s="939"/>
    </row>
    <row r="24" spans="2:10" ht="14.5" customHeight="1">
      <c r="B24" s="518" t="s">
        <v>658</v>
      </c>
      <c r="C24" s="939" t="s">
        <v>659</v>
      </c>
      <c r="D24" s="939"/>
      <c r="E24" s="939" t="s">
        <v>660</v>
      </c>
      <c r="F24" s="939"/>
      <c r="G24" s="939" t="s">
        <v>661</v>
      </c>
      <c r="H24" s="939"/>
      <c r="I24" s="939" t="s">
        <v>662</v>
      </c>
      <c r="J24" s="939"/>
    </row>
    <row r="25" spans="2:10" ht="57" customHeight="1">
      <c r="B25" s="518" t="s">
        <v>663</v>
      </c>
      <c r="C25" s="934" t="s">
        <v>664</v>
      </c>
      <c r="D25" s="934"/>
      <c r="E25" s="934" t="s">
        <v>664</v>
      </c>
      <c r="F25" s="934"/>
      <c r="G25" s="934" t="s">
        <v>665</v>
      </c>
      <c r="H25" s="934"/>
      <c r="I25" s="934" t="s">
        <v>665</v>
      </c>
      <c r="J25" s="934"/>
    </row>
    <row r="26" spans="2:10" ht="28">
      <c r="B26" s="518" t="s">
        <v>666</v>
      </c>
      <c r="C26" s="520" t="s">
        <v>643</v>
      </c>
      <c r="D26" s="30"/>
      <c r="E26" s="520" t="s">
        <v>643</v>
      </c>
      <c r="F26" s="30"/>
      <c r="G26" s="936" t="s">
        <v>643</v>
      </c>
      <c r="H26" s="936"/>
      <c r="I26" s="936" t="s">
        <v>643</v>
      </c>
      <c r="J26" s="936"/>
    </row>
    <row r="27" spans="2:10" ht="88" customHeight="1">
      <c r="B27" s="518" t="s">
        <v>667</v>
      </c>
      <c r="C27" s="934" t="s">
        <v>668</v>
      </c>
      <c r="D27" s="934"/>
      <c r="E27" s="934" t="s">
        <v>668</v>
      </c>
      <c r="F27" s="934"/>
      <c r="G27" s="936" t="s">
        <v>669</v>
      </c>
      <c r="H27" s="936"/>
      <c r="I27" s="936" t="s">
        <v>670</v>
      </c>
      <c r="J27" s="936"/>
    </row>
    <row r="28" spans="2:10">
      <c r="B28" s="518" t="s">
        <v>671</v>
      </c>
      <c r="C28" s="934" t="s">
        <v>672</v>
      </c>
      <c r="D28" s="934"/>
      <c r="E28" s="934" t="s">
        <v>672</v>
      </c>
      <c r="F28" s="934"/>
      <c r="G28" s="936" t="s">
        <v>672</v>
      </c>
      <c r="H28" s="936"/>
      <c r="I28" s="936" t="s">
        <v>672</v>
      </c>
      <c r="J28" s="936"/>
    </row>
    <row r="29" spans="2:10" ht="150" customHeight="1">
      <c r="B29" s="518" t="s">
        <v>673</v>
      </c>
      <c r="C29" s="934" t="s">
        <v>674</v>
      </c>
      <c r="D29" s="934"/>
      <c r="E29" s="934" t="s">
        <v>674</v>
      </c>
      <c r="F29" s="934"/>
      <c r="G29" s="934" t="s">
        <v>675</v>
      </c>
      <c r="H29" s="934"/>
      <c r="I29" s="934" t="s">
        <v>675</v>
      </c>
      <c r="J29" s="934"/>
    </row>
    <row r="30" spans="2:10" ht="42">
      <c r="B30" s="518" t="s">
        <v>676</v>
      </c>
      <c r="C30" s="934" t="s">
        <v>677</v>
      </c>
      <c r="D30" s="934"/>
      <c r="E30" s="934" t="s">
        <v>678</v>
      </c>
      <c r="F30" s="934"/>
      <c r="G30" s="934" t="s">
        <v>678</v>
      </c>
      <c r="H30" s="934"/>
      <c r="I30" s="934" t="s">
        <v>678</v>
      </c>
      <c r="J30" s="934"/>
    </row>
    <row r="31" spans="2:10" ht="89.25" customHeight="1">
      <c r="B31" s="518" t="s">
        <v>679</v>
      </c>
      <c r="C31" s="934" t="s">
        <v>680</v>
      </c>
      <c r="D31" s="934"/>
      <c r="E31" s="934" t="s">
        <v>680</v>
      </c>
      <c r="F31" s="934"/>
      <c r="G31" s="934" t="s">
        <v>680</v>
      </c>
      <c r="H31" s="934"/>
      <c r="I31" s="934" t="s">
        <v>680</v>
      </c>
      <c r="J31" s="934"/>
    </row>
    <row r="32" spans="2:10" ht="95.25" customHeight="1">
      <c r="B32" s="518" t="s">
        <v>681</v>
      </c>
      <c r="C32" s="934" t="s">
        <v>682</v>
      </c>
      <c r="D32" s="934"/>
      <c r="E32" s="934" t="s">
        <v>683</v>
      </c>
      <c r="F32" s="934"/>
      <c r="G32" s="936" t="s">
        <v>684</v>
      </c>
      <c r="H32" s="936"/>
      <c r="I32" s="936" t="s">
        <v>684</v>
      </c>
      <c r="J32" s="936"/>
    </row>
    <row r="33" spans="2:11" ht="74.25" customHeight="1">
      <c r="B33" s="518" t="s">
        <v>685</v>
      </c>
      <c r="C33" s="934" t="s">
        <v>686</v>
      </c>
      <c r="D33" s="934"/>
      <c r="E33" s="934" t="s">
        <v>686</v>
      </c>
      <c r="F33" s="934"/>
      <c r="G33" s="934" t="s">
        <v>686</v>
      </c>
      <c r="H33" s="934"/>
      <c r="I33" s="934" t="s">
        <v>686</v>
      </c>
      <c r="J33" s="934"/>
      <c r="K33" s="19"/>
    </row>
    <row r="34" spans="2:11" ht="91.5" customHeight="1">
      <c r="B34" s="518" t="s">
        <v>687</v>
      </c>
      <c r="C34" s="934" t="s">
        <v>688</v>
      </c>
      <c r="D34" s="934"/>
      <c r="E34" s="934" t="s">
        <v>688</v>
      </c>
      <c r="F34" s="934"/>
      <c r="G34" s="935" t="s">
        <v>688</v>
      </c>
      <c r="H34" s="936"/>
      <c r="I34" s="937" t="s">
        <v>688</v>
      </c>
      <c r="J34" s="934"/>
    </row>
    <row r="35" spans="2:11" ht="78.75" customHeight="1" thickBot="1">
      <c r="B35" s="522" t="s">
        <v>689</v>
      </c>
      <c r="C35" s="938" t="s">
        <v>690</v>
      </c>
      <c r="D35" s="938"/>
      <c r="E35" s="938" t="s">
        <v>690</v>
      </c>
      <c r="F35" s="938"/>
      <c r="G35" s="938" t="s">
        <v>690</v>
      </c>
      <c r="H35" s="938"/>
      <c r="I35" s="938" t="s">
        <v>690</v>
      </c>
      <c r="J35" s="938"/>
    </row>
    <row r="36" spans="2:11">
      <c r="B36" s="170"/>
      <c r="C36" s="170"/>
      <c r="D36" s="170"/>
      <c r="E36" s="170"/>
      <c r="F36" s="170"/>
      <c r="G36" s="170"/>
      <c r="H36" s="170"/>
      <c r="I36" s="170"/>
      <c r="J36" s="170"/>
    </row>
    <row r="37" spans="2:11">
      <c r="B37" s="170"/>
      <c r="C37" s="170"/>
      <c r="D37" s="170"/>
      <c r="E37" s="170"/>
      <c r="F37" s="170"/>
      <c r="G37" s="170"/>
      <c r="H37" s="170"/>
      <c r="I37" s="170"/>
      <c r="J37" s="170"/>
    </row>
    <row r="38" spans="2:11">
      <c r="B38" s="170"/>
      <c r="C38" s="170"/>
      <c r="D38" s="170"/>
      <c r="E38" s="170"/>
      <c r="F38" s="170"/>
      <c r="G38" s="170"/>
      <c r="H38" s="170"/>
      <c r="I38" s="170"/>
      <c r="J38" s="170"/>
    </row>
  </sheetData>
  <sheetProtection algorithmName="SHA-512" hashValue="tAKMtHqIuFbVEHfksMRtDZE4FjbpZm8ZMV4PSKu2CzawwjBrcnGAySlbQOtmHILyzQsOwofPShowgOebA6Kg3Q==" saltValue="4rathcC6oly9wihXQMtJzw==" spinCount="100000" sheet="1" objects="1" scenarios="1" selectLockedCells="1" selectUnlockedCells="1"/>
  <mergeCells count="61">
    <mergeCell ref="C14:F14"/>
    <mergeCell ref="G14:H14"/>
    <mergeCell ref="I14:J14"/>
    <mergeCell ref="C21:D21"/>
    <mergeCell ref="E21:F21"/>
    <mergeCell ref="G21:H21"/>
    <mergeCell ref="I21:J21"/>
    <mergeCell ref="C22:D22"/>
    <mergeCell ref="E22:F22"/>
    <mergeCell ref="G22:H22"/>
    <mergeCell ref="I22:J22"/>
    <mergeCell ref="C23:D23"/>
    <mergeCell ref="E23:F23"/>
    <mergeCell ref="G23:H23"/>
    <mergeCell ref="I23:J23"/>
    <mergeCell ref="C24:D24"/>
    <mergeCell ref="E24:F24"/>
    <mergeCell ref="G24:H24"/>
    <mergeCell ref="I24:J24"/>
    <mergeCell ref="C25:D25"/>
    <mergeCell ref="E25:F25"/>
    <mergeCell ref="G25:H25"/>
    <mergeCell ref="I25:J25"/>
    <mergeCell ref="G26:H26"/>
    <mergeCell ref="I26:J26"/>
    <mergeCell ref="C27:D27"/>
    <mergeCell ref="E27:F27"/>
    <mergeCell ref="G27:H27"/>
    <mergeCell ref="I27:J27"/>
    <mergeCell ref="C28:D28"/>
    <mergeCell ref="E28:F28"/>
    <mergeCell ref="G28:H28"/>
    <mergeCell ref="I28:J28"/>
    <mergeCell ref="C29:D29"/>
    <mergeCell ref="E29:F29"/>
    <mergeCell ref="G29:H29"/>
    <mergeCell ref="I29:J29"/>
    <mergeCell ref="C30:D30"/>
    <mergeCell ref="E30:F30"/>
    <mergeCell ref="G30:H30"/>
    <mergeCell ref="I30:J30"/>
    <mergeCell ref="C31:D31"/>
    <mergeCell ref="E31:F31"/>
    <mergeCell ref="G31:H31"/>
    <mergeCell ref="I31:J31"/>
    <mergeCell ref="C32:D32"/>
    <mergeCell ref="E32:F32"/>
    <mergeCell ref="G32:H32"/>
    <mergeCell ref="I32:J32"/>
    <mergeCell ref="C33:D33"/>
    <mergeCell ref="E33:F33"/>
    <mergeCell ref="G33:H33"/>
    <mergeCell ref="I33:J33"/>
    <mergeCell ref="C34:D34"/>
    <mergeCell ref="E34:F34"/>
    <mergeCell ref="G34:H34"/>
    <mergeCell ref="I34:J34"/>
    <mergeCell ref="C35:D35"/>
    <mergeCell ref="E35:F35"/>
    <mergeCell ref="G35:H35"/>
    <mergeCell ref="I35:J35"/>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70F32-1003-4252-8872-701CB491CB02}">
  <sheetPr codeName="Sheet14">
    <pageSetUpPr autoPageBreaks="0"/>
  </sheetPr>
  <dimension ref="B2:L36"/>
  <sheetViews>
    <sheetView showGridLines="0" zoomScale="120" zoomScaleNormal="120" workbookViewId="0">
      <selection activeCell="N18" sqref="N18"/>
    </sheetView>
  </sheetViews>
  <sheetFormatPr defaultColWidth="10.453125" defaultRowHeight="14.5"/>
  <cols>
    <col min="1" max="1" width="3.453125" style="7" customWidth="1"/>
    <col min="2" max="2" width="47.7265625" style="7" customWidth="1"/>
    <col min="3" max="8" width="12.7265625" style="7" customWidth="1"/>
    <col min="9" max="9" width="16.1796875" style="7" customWidth="1"/>
    <col min="10" max="10" width="14.26953125" style="7" customWidth="1"/>
    <col min="11" max="11" width="13.453125" style="7" customWidth="1"/>
    <col min="12" max="12" width="12.1796875" style="7" customWidth="1"/>
    <col min="13" max="16384" width="10.453125" style="7"/>
  </cols>
  <sheetData>
    <row r="2" spans="2:12">
      <c r="D2" s="523" t="s">
        <v>279</v>
      </c>
      <c r="G2" s="29"/>
    </row>
    <row r="3" spans="2:12">
      <c r="G3" s="29"/>
    </row>
    <row r="7" spans="2:12">
      <c r="B7" s="122" t="s">
        <v>691</v>
      </c>
      <c r="C7" s="122"/>
      <c r="D7" s="941" t="s">
        <v>385</v>
      </c>
      <c r="E7" s="941"/>
      <c r="F7" s="941"/>
    </row>
    <row r="8" spans="2:12">
      <c r="B8" s="524" t="s">
        <v>692</v>
      </c>
      <c r="C8" s="525" t="s">
        <v>214</v>
      </c>
      <c r="D8" s="526" t="s">
        <v>215</v>
      </c>
      <c r="E8" s="526" t="s">
        <v>216</v>
      </c>
      <c r="F8" s="526" t="s">
        <v>217</v>
      </c>
      <c r="G8" s="526" t="s">
        <v>218</v>
      </c>
      <c r="H8" s="526" t="s">
        <v>219</v>
      </c>
      <c r="I8" s="68" t="s">
        <v>256</v>
      </c>
      <c r="J8" s="68" t="s">
        <v>257</v>
      </c>
    </row>
    <row r="9" spans="2:12">
      <c r="B9" s="527" t="s">
        <v>693</v>
      </c>
      <c r="C9" s="671">
        <v>1</v>
      </c>
      <c r="D9" s="528">
        <v>1</v>
      </c>
      <c r="E9" s="528">
        <v>1</v>
      </c>
      <c r="F9" s="529">
        <v>1</v>
      </c>
      <c r="G9" s="529">
        <v>1</v>
      </c>
      <c r="H9" s="529">
        <v>1</v>
      </c>
      <c r="I9" s="529">
        <v>1</v>
      </c>
      <c r="J9" s="529">
        <v>0</v>
      </c>
    </row>
    <row r="10" spans="2:12">
      <c r="B10" s="527" t="s">
        <v>694</v>
      </c>
      <c r="C10" s="672">
        <v>1</v>
      </c>
      <c r="D10" s="530">
        <v>2</v>
      </c>
      <c r="E10" s="530">
        <v>2</v>
      </c>
      <c r="F10" s="529">
        <v>2</v>
      </c>
      <c r="G10" s="529">
        <v>3</v>
      </c>
      <c r="H10" s="529">
        <v>3</v>
      </c>
      <c r="I10" s="529">
        <v>1</v>
      </c>
      <c r="J10" s="529">
        <v>0</v>
      </c>
    </row>
    <row r="11" spans="2:12">
      <c r="B11" s="527" t="s">
        <v>695</v>
      </c>
      <c r="C11" s="673">
        <v>5</v>
      </c>
      <c r="D11" s="531">
        <v>5</v>
      </c>
      <c r="E11" s="531">
        <v>5</v>
      </c>
      <c r="F11" s="529">
        <v>5</v>
      </c>
      <c r="G11" s="529">
        <v>19</v>
      </c>
      <c r="H11" s="529">
        <v>19</v>
      </c>
      <c r="I11" s="529">
        <v>2</v>
      </c>
      <c r="J11" s="529">
        <v>3</v>
      </c>
      <c r="L11"/>
    </row>
    <row r="12" spans="2:12">
      <c r="B12" s="527" t="s">
        <v>696</v>
      </c>
      <c r="C12" s="672">
        <v>1</v>
      </c>
      <c r="D12" s="530">
        <v>2</v>
      </c>
      <c r="E12" s="530">
        <v>2</v>
      </c>
      <c r="F12" s="529">
        <v>2</v>
      </c>
      <c r="G12" s="529">
        <v>4</v>
      </c>
      <c r="H12" s="529">
        <v>4</v>
      </c>
      <c r="I12" s="529">
        <v>1</v>
      </c>
      <c r="J12" s="529">
        <v>0</v>
      </c>
    </row>
    <row r="13" spans="2:12" ht="15" thickBot="1">
      <c r="B13" s="532" t="s">
        <v>697</v>
      </c>
      <c r="C13" s="674">
        <v>16</v>
      </c>
      <c r="D13" s="533">
        <v>43</v>
      </c>
      <c r="E13" s="533">
        <v>43</v>
      </c>
      <c r="F13" s="534">
        <v>43</v>
      </c>
      <c r="G13" s="535">
        <v>31</v>
      </c>
      <c r="H13" s="535">
        <v>31</v>
      </c>
      <c r="I13" s="535">
        <v>13</v>
      </c>
      <c r="J13" s="535">
        <v>3</v>
      </c>
    </row>
    <row r="14" spans="2:12">
      <c r="B14" s="350" t="s">
        <v>698</v>
      </c>
    </row>
    <row r="16" spans="2:12">
      <c r="B16" s="536" t="s">
        <v>699</v>
      </c>
      <c r="C16" s="536"/>
      <c r="D16" s="536"/>
      <c r="E16" s="536"/>
      <c r="F16" s="941" t="s">
        <v>385</v>
      </c>
      <c r="G16" s="941"/>
      <c r="H16" s="941"/>
    </row>
    <row r="17" spans="2:12">
      <c r="B17" s="537" t="s">
        <v>82</v>
      </c>
      <c r="C17" s="525" t="s">
        <v>214</v>
      </c>
      <c r="D17" s="526" t="s">
        <v>215</v>
      </c>
      <c r="E17" s="526" t="s">
        <v>216</v>
      </c>
      <c r="F17" s="526" t="s">
        <v>217</v>
      </c>
      <c r="G17" s="526" t="s">
        <v>218</v>
      </c>
      <c r="H17" s="526" t="s">
        <v>219</v>
      </c>
      <c r="I17" s="68" t="s">
        <v>256</v>
      </c>
      <c r="J17" s="68" t="s">
        <v>257</v>
      </c>
    </row>
    <row r="18" spans="2:12" ht="16.5" customHeight="1">
      <c r="B18" s="54" t="s">
        <v>700</v>
      </c>
      <c r="C18" s="675">
        <v>3596.46</v>
      </c>
      <c r="D18" s="538">
        <v>3155.6</v>
      </c>
      <c r="E18" s="538">
        <v>2916.2</v>
      </c>
      <c r="F18" s="413">
        <v>2816.1</v>
      </c>
      <c r="G18" s="413">
        <v>2622.68</v>
      </c>
      <c r="H18" s="413">
        <v>2403.4</v>
      </c>
      <c r="I18" s="413">
        <v>1520.8</v>
      </c>
      <c r="J18" s="413">
        <v>2075.66</v>
      </c>
    </row>
    <row r="19" spans="2:12" ht="24.75" customHeight="1">
      <c r="B19" s="54" t="s">
        <v>701</v>
      </c>
      <c r="C19" s="676">
        <v>292.55</v>
      </c>
      <c r="D19" s="539">
        <v>286.99</v>
      </c>
      <c r="E19" s="539">
        <v>287</v>
      </c>
      <c r="F19" s="413">
        <v>277</v>
      </c>
      <c r="G19" s="413">
        <v>249.89</v>
      </c>
      <c r="H19" s="413">
        <v>239.89</v>
      </c>
      <c r="I19" s="413">
        <v>208.6</v>
      </c>
      <c r="J19" s="704">
        <v>83.95</v>
      </c>
    </row>
    <row r="20" spans="2:12" ht="28.5" customHeight="1">
      <c r="B20" s="54" t="s">
        <v>702</v>
      </c>
      <c r="C20" s="677">
        <v>3304.44</v>
      </c>
      <c r="D20" s="540">
        <v>2868.6</v>
      </c>
      <c r="E20" s="540">
        <v>2629.2</v>
      </c>
      <c r="F20" s="413">
        <v>2481.4</v>
      </c>
      <c r="G20" s="413">
        <v>2372.79</v>
      </c>
      <c r="H20" s="413">
        <v>2163.5100000000002</v>
      </c>
      <c r="I20" s="413">
        <v>1312.2</v>
      </c>
      <c r="J20" s="413">
        <v>1992.24</v>
      </c>
      <c r="L20" s="25"/>
    </row>
    <row r="21" spans="2:12" ht="29">
      <c r="B21" s="54" t="s">
        <v>703</v>
      </c>
      <c r="C21" s="678">
        <v>8.1343877034639619E-2</v>
      </c>
      <c r="D21" s="541">
        <v>0.09</v>
      </c>
      <c r="E21" s="541">
        <v>9.8415746519443112E-2</v>
      </c>
      <c r="F21" s="542">
        <v>9.8362984269024539E-2</v>
      </c>
      <c r="G21" s="543">
        <v>9.5280400201320781E-2</v>
      </c>
      <c r="H21" s="543">
        <v>9.9812765249230245E-2</v>
      </c>
      <c r="I21" s="543">
        <v>0.13716465018411361</v>
      </c>
      <c r="J21" s="543">
        <v>4.0444966902093794E-2</v>
      </c>
    </row>
    <row r="22" spans="2:12" ht="29">
      <c r="B22" s="54" t="s">
        <v>704</v>
      </c>
      <c r="C22" s="679">
        <v>161.05000000000001</v>
      </c>
      <c r="D22" s="544">
        <v>236.5</v>
      </c>
      <c r="E22" s="544">
        <v>100.09999999999991</v>
      </c>
      <c r="F22" s="545">
        <v>193.42000000000007</v>
      </c>
      <c r="G22" s="413">
        <v>219.27999999999975</v>
      </c>
      <c r="H22" s="413">
        <v>727.07999999999993</v>
      </c>
      <c r="I22" s="413">
        <v>70.16</v>
      </c>
      <c r="J22" s="413">
        <v>90.89</v>
      </c>
    </row>
    <row r="23" spans="2:12" ht="29">
      <c r="B23" s="386" t="s">
        <v>705</v>
      </c>
      <c r="C23" s="680">
        <v>1.5</v>
      </c>
      <c r="D23" s="546">
        <v>0</v>
      </c>
      <c r="E23" s="546">
        <v>10</v>
      </c>
      <c r="F23" s="545">
        <v>27.110000000000014</v>
      </c>
      <c r="G23" s="547">
        <v>10</v>
      </c>
      <c r="H23" s="547">
        <v>52.79</v>
      </c>
      <c r="I23" s="413">
        <v>0</v>
      </c>
      <c r="J23" s="547">
        <v>1.5</v>
      </c>
    </row>
    <row r="24" spans="2:12" ht="36" customHeight="1">
      <c r="B24" s="942" t="s">
        <v>706</v>
      </c>
      <c r="C24" s="942"/>
      <c r="D24" s="942"/>
      <c r="E24" s="942"/>
      <c r="F24" s="942"/>
      <c r="G24" s="942"/>
      <c r="H24" s="942"/>
      <c r="I24" s="942"/>
    </row>
    <row r="25" spans="2:12">
      <c r="E25" s="548"/>
      <c r="H25" s="25"/>
    </row>
    <row r="26" spans="2:12">
      <c r="E26" s="548"/>
      <c r="H26" s="25"/>
    </row>
    <row r="27" spans="2:12">
      <c r="B27" s="122" t="s">
        <v>707</v>
      </c>
      <c r="C27" s="122"/>
      <c r="G27" s="25"/>
      <c r="H27" s="25"/>
    </row>
    <row r="28" spans="2:12">
      <c r="B28" s="59" t="s">
        <v>708</v>
      </c>
      <c r="C28" s="59"/>
      <c r="D28" s="69" t="s">
        <v>709</v>
      </c>
    </row>
    <row r="29" spans="2:12">
      <c r="B29" s="54" t="s">
        <v>710</v>
      </c>
      <c r="C29" s="54"/>
      <c r="D29" s="549">
        <f>2/3</f>
        <v>0.66666666666666663</v>
      </c>
    </row>
    <row r="30" spans="2:12">
      <c r="B30" s="54" t="s">
        <v>711</v>
      </c>
      <c r="C30" s="54"/>
      <c r="D30" s="549">
        <v>0</v>
      </c>
    </row>
    <row r="31" spans="2:12" ht="15" thickBot="1">
      <c r="B31" s="65" t="s">
        <v>712</v>
      </c>
      <c r="C31" s="65"/>
      <c r="D31" s="346">
        <v>0</v>
      </c>
    </row>
    <row r="32" spans="2:12" ht="55.5" customHeight="1">
      <c r="B32" s="943" t="s">
        <v>713</v>
      </c>
      <c r="C32" s="943"/>
      <c r="D32" s="943"/>
      <c r="E32" s="943"/>
      <c r="F32" s="943"/>
      <c r="G32" s="943"/>
      <c r="H32" s="943"/>
      <c r="I32" s="943"/>
      <c r="J32" s="943"/>
    </row>
    <row r="34" spans="2:8">
      <c r="B34" s="59" t="s">
        <v>54</v>
      </c>
      <c r="C34" s="550" t="s">
        <v>214</v>
      </c>
      <c r="D34" s="551" t="s">
        <v>215</v>
      </c>
      <c r="E34" s="551" t="s">
        <v>216</v>
      </c>
      <c r="F34" s="551" t="s">
        <v>217</v>
      </c>
      <c r="G34" s="551" t="s">
        <v>218</v>
      </c>
      <c r="H34" s="551" t="s">
        <v>219</v>
      </c>
    </row>
    <row r="35" spans="2:8">
      <c r="B35" s="83" t="s">
        <v>714</v>
      </c>
      <c r="C35" s="629">
        <v>0</v>
      </c>
      <c r="D35" s="552">
        <v>0</v>
      </c>
      <c r="E35" s="552">
        <v>0</v>
      </c>
      <c r="F35" s="553">
        <v>0</v>
      </c>
      <c r="G35" s="554">
        <v>0</v>
      </c>
      <c r="H35" s="554">
        <v>0</v>
      </c>
    </row>
    <row r="36" spans="2:8" ht="15" thickBot="1">
      <c r="B36" s="204" t="s">
        <v>715</v>
      </c>
      <c r="C36" s="630">
        <v>0</v>
      </c>
      <c r="D36" s="581">
        <v>0</v>
      </c>
      <c r="E36" s="581">
        <v>0</v>
      </c>
      <c r="F36" s="555">
        <v>0</v>
      </c>
      <c r="G36" s="206">
        <v>0</v>
      </c>
      <c r="H36" s="206">
        <v>0</v>
      </c>
    </row>
  </sheetData>
  <sheetProtection algorithmName="SHA-512" hashValue="lvlrM8PGaB+pMDiitPJXhPF/JRc44osPTEp3jaFHTVkeS0LU9bFZqmAEZIRXd4JdDKqHNhNjD/z5C4olPtmMMw==" saltValue="xFsuBqPAYa6A3c0u5+QyTQ==" spinCount="100000" sheet="1" objects="1" scenarios="1" selectLockedCells="1" selectUnlockedCells="1"/>
  <mergeCells count="4">
    <mergeCell ref="D7:F7"/>
    <mergeCell ref="F16:H16"/>
    <mergeCell ref="B24:I24"/>
    <mergeCell ref="B32:J32"/>
  </mergeCells>
  <phoneticPr fontId="25" type="noConversion"/>
  <pageMargins left="0.7" right="0.7" top="0.75" bottom="0.75" header="0.3" footer="0.3"/>
  <pageSetup paperSize="9" orientation="portrait"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90601-9597-4317-B080-972AEEF24ACE}">
  <sheetPr codeName="Sheet15">
    <pageSetUpPr autoPageBreaks="0"/>
  </sheetPr>
  <dimension ref="A2:F57"/>
  <sheetViews>
    <sheetView showGridLines="0" zoomScale="90" zoomScaleNormal="90" workbookViewId="0">
      <selection activeCell="N17" sqref="N17"/>
    </sheetView>
  </sheetViews>
  <sheetFormatPr defaultColWidth="8.453125" defaultRowHeight="14.5"/>
  <cols>
    <col min="1" max="1" width="3.453125" style="7" customWidth="1"/>
    <col min="2" max="2" width="38.453125" style="7" customWidth="1"/>
    <col min="3" max="5" width="24.1796875" style="7" customWidth="1"/>
    <col min="6" max="6" width="10.453125" style="7" customWidth="1"/>
    <col min="7" max="16384" width="8.453125" style="7"/>
  </cols>
  <sheetData>
    <row r="2" spans="2:6">
      <c r="E2" s="124" t="s">
        <v>279</v>
      </c>
    </row>
    <row r="3" spans="2:6">
      <c r="E3" s="29"/>
    </row>
    <row r="7" spans="2:6">
      <c r="B7" s="122" t="s">
        <v>716</v>
      </c>
      <c r="C7" s="170"/>
      <c r="D7" s="170"/>
      <c r="E7" s="170"/>
      <c r="F7" s="170"/>
    </row>
    <row r="8" spans="2:6">
      <c r="B8" s="59" t="s">
        <v>717</v>
      </c>
      <c r="C8" s="384" t="s">
        <v>718</v>
      </c>
      <c r="D8" s="384" t="s">
        <v>719</v>
      </c>
      <c r="E8" s="384" t="s">
        <v>720</v>
      </c>
      <c r="F8" s="170"/>
    </row>
    <row r="9" spans="2:6">
      <c r="B9" s="83" t="s">
        <v>721</v>
      </c>
      <c r="C9" s="695">
        <v>709.5</v>
      </c>
      <c r="D9" s="695">
        <v>709.5</v>
      </c>
      <c r="E9" s="695">
        <v>0</v>
      </c>
      <c r="F9" s="170"/>
    </row>
    <row r="10" spans="2:6">
      <c r="B10" s="83" t="s">
        <v>722</v>
      </c>
      <c r="C10" s="695">
        <v>173.6</v>
      </c>
      <c r="D10" s="695">
        <v>28.8</v>
      </c>
      <c r="E10" s="695">
        <v>144.9</v>
      </c>
      <c r="F10" s="170"/>
    </row>
    <row r="11" spans="2:6">
      <c r="B11" s="83" t="s">
        <v>723</v>
      </c>
      <c r="C11" s="695">
        <v>369.3</v>
      </c>
      <c r="D11" s="695">
        <v>28.9</v>
      </c>
      <c r="E11" s="695">
        <v>340.4</v>
      </c>
      <c r="F11" s="170"/>
    </row>
    <row r="12" spans="2:6">
      <c r="B12" s="83" t="s">
        <v>724</v>
      </c>
      <c r="C12" s="695">
        <v>231.8</v>
      </c>
      <c r="D12" s="695">
        <v>3.8</v>
      </c>
      <c r="E12" s="695">
        <v>228</v>
      </c>
      <c r="F12" s="170"/>
    </row>
    <row r="13" spans="2:6">
      <c r="B13" s="83" t="s">
        <v>725</v>
      </c>
      <c r="C13" s="695">
        <v>19</v>
      </c>
      <c r="D13" s="695">
        <v>18.3</v>
      </c>
      <c r="E13" s="695">
        <v>0.7</v>
      </c>
      <c r="F13" s="170"/>
    </row>
    <row r="14" spans="2:6">
      <c r="B14" s="83" t="s">
        <v>726</v>
      </c>
      <c r="C14" s="695">
        <v>2.2000000000000002</v>
      </c>
      <c r="D14" s="695">
        <v>0</v>
      </c>
      <c r="E14" s="695">
        <v>2.2000000000000002</v>
      </c>
      <c r="F14" s="170"/>
    </row>
    <row r="15" spans="2:6">
      <c r="B15" s="83" t="s">
        <v>727</v>
      </c>
      <c r="C15" s="695">
        <v>111</v>
      </c>
      <c r="D15" s="695">
        <v>0</v>
      </c>
      <c r="E15" s="695">
        <v>111</v>
      </c>
      <c r="F15" s="170"/>
    </row>
    <row r="16" spans="2:6">
      <c r="B16" s="83" t="s">
        <v>728</v>
      </c>
      <c r="C16" s="695">
        <v>5329.7</v>
      </c>
      <c r="D16" s="695">
        <v>5329.7</v>
      </c>
      <c r="E16" s="695">
        <v>0</v>
      </c>
      <c r="F16" s="170"/>
    </row>
    <row r="17" spans="1:6">
      <c r="B17" s="83" t="s">
        <v>729</v>
      </c>
      <c r="C17" s="695">
        <v>42.3</v>
      </c>
      <c r="D17" s="695">
        <v>42.3</v>
      </c>
      <c r="E17" s="695">
        <v>0</v>
      </c>
      <c r="F17" s="170"/>
    </row>
    <row r="18" spans="1:6">
      <c r="B18" s="83" t="s">
        <v>730</v>
      </c>
      <c r="C18" s="695">
        <v>48.9</v>
      </c>
      <c r="D18" s="695">
        <v>48.9</v>
      </c>
      <c r="E18" s="695">
        <v>0</v>
      </c>
      <c r="F18" s="170"/>
    </row>
    <row r="19" spans="1:6">
      <c r="B19" s="83" t="s">
        <v>731</v>
      </c>
      <c r="C19" s="695">
        <v>31.1</v>
      </c>
      <c r="D19" s="695">
        <v>4.0999999999999996</v>
      </c>
      <c r="E19" s="695">
        <v>29</v>
      </c>
      <c r="F19" s="170"/>
    </row>
    <row r="20" spans="1:6">
      <c r="B20" s="83" t="s">
        <v>732</v>
      </c>
      <c r="C20" s="695">
        <v>42.3</v>
      </c>
      <c r="D20" s="695">
        <v>40.9</v>
      </c>
      <c r="E20" s="695">
        <v>1.4</v>
      </c>
      <c r="F20" s="170"/>
    </row>
    <row r="21" spans="1:6">
      <c r="B21" s="377" t="s">
        <v>733</v>
      </c>
      <c r="C21" s="695">
        <v>0</v>
      </c>
      <c r="D21" s="695">
        <v>0</v>
      </c>
      <c r="E21" s="695">
        <v>0</v>
      </c>
      <c r="F21" s="556"/>
    </row>
    <row r="22" spans="1:6">
      <c r="B22" s="377" t="s">
        <v>734</v>
      </c>
      <c r="C22" s="695">
        <v>25302140.600000001</v>
      </c>
      <c r="D22" s="695">
        <v>0</v>
      </c>
      <c r="E22" s="695">
        <v>25302140.600000001</v>
      </c>
      <c r="F22" s="170"/>
    </row>
    <row r="23" spans="1:6" ht="15" thickBot="1">
      <c r="B23" s="557" t="s">
        <v>735</v>
      </c>
      <c r="C23" s="696">
        <f>SUM(C9:C22)</f>
        <v>25309251.300000001</v>
      </c>
      <c r="D23" s="696">
        <f>SUM(D9:D22)</f>
        <v>6255.2</v>
      </c>
      <c r="E23" s="696">
        <f>SUM(E9:E22)</f>
        <v>25302998.200000003</v>
      </c>
      <c r="F23" s="170"/>
    </row>
    <row r="24" spans="1:6">
      <c r="B24" s="350"/>
      <c r="C24" s="558"/>
      <c r="D24" s="558"/>
      <c r="E24" s="558"/>
      <c r="F24" s="170"/>
    </row>
    <row r="25" spans="1:6">
      <c r="B25" s="559"/>
      <c r="C25" s="558"/>
      <c r="D25" s="558"/>
      <c r="E25" s="558"/>
      <c r="F25" s="170"/>
    </row>
    <row r="26" spans="1:6">
      <c r="B26" s="59" t="s">
        <v>736</v>
      </c>
      <c r="C26" s="384" t="s">
        <v>718</v>
      </c>
      <c r="D26" s="342" t="s">
        <v>737</v>
      </c>
      <c r="E26" s="558"/>
      <c r="F26" s="170"/>
    </row>
    <row r="27" spans="1:6">
      <c r="B27" s="560" t="s">
        <v>738</v>
      </c>
      <c r="C27" s="697">
        <f>C23</f>
        <v>25309251.300000001</v>
      </c>
      <c r="D27" s="698">
        <v>2.5000000000000001E-2</v>
      </c>
      <c r="E27" s="558"/>
      <c r="F27" s="170"/>
    </row>
    <row r="28" spans="1:6" ht="15" thickBot="1">
      <c r="B28" s="378" t="s">
        <v>739</v>
      </c>
      <c r="C28" s="699">
        <f>C23-C22</f>
        <v>7110.6999999992549</v>
      </c>
      <c r="D28" s="700">
        <v>0.872</v>
      </c>
      <c r="E28" s="561"/>
      <c r="F28" s="170"/>
    </row>
    <row r="29" spans="1:6">
      <c r="B29" s="99"/>
      <c r="C29" s="562"/>
      <c r="D29" s="563"/>
      <c r="E29" s="558"/>
      <c r="F29" s="170"/>
    </row>
    <row r="30" spans="1:6">
      <c r="A30"/>
      <c r="B30" s="161"/>
      <c r="C30" s="161"/>
      <c r="D30" s="161"/>
      <c r="E30" s="161"/>
      <c r="F30" s="170"/>
    </row>
    <row r="31" spans="1:6" ht="51.75" customHeight="1">
      <c r="A31"/>
      <c r="B31" s="564" t="s">
        <v>740</v>
      </c>
      <c r="C31" s="565" t="s">
        <v>724</v>
      </c>
      <c r="D31" s="566" t="s">
        <v>741</v>
      </c>
      <c r="E31" s="567" t="s">
        <v>301</v>
      </c>
      <c r="F31" s="170"/>
    </row>
    <row r="32" spans="1:6">
      <c r="A32"/>
      <c r="B32" s="83" t="s">
        <v>742</v>
      </c>
      <c r="C32" s="695">
        <v>0</v>
      </c>
      <c r="D32" s="695">
        <v>0</v>
      </c>
      <c r="E32" s="701">
        <f>SUM(C32:D32)</f>
        <v>0</v>
      </c>
      <c r="F32" s="170"/>
    </row>
    <row r="33" spans="1:6">
      <c r="A33"/>
      <c r="B33" s="83" t="s">
        <v>743</v>
      </c>
      <c r="C33" s="695">
        <v>713.6</v>
      </c>
      <c r="D33" s="695">
        <v>5412.9</v>
      </c>
      <c r="E33" s="701">
        <f>SUM(C33:D33)</f>
        <v>6126.5</v>
      </c>
      <c r="F33" s="170"/>
    </row>
    <row r="34" spans="1:6">
      <c r="A34"/>
      <c r="B34" s="147" t="s">
        <v>744</v>
      </c>
      <c r="C34" s="702">
        <v>48.9</v>
      </c>
      <c r="D34" s="702">
        <v>28.8</v>
      </c>
      <c r="E34" s="703">
        <f>SUM(C34:D34)</f>
        <v>77.7</v>
      </c>
      <c r="F34" s="170"/>
    </row>
    <row r="35" spans="1:6" ht="15" thickBot="1">
      <c r="A35"/>
      <c r="B35" s="378" t="s">
        <v>301</v>
      </c>
      <c r="C35" s="696">
        <f>SUM(C32:C34)</f>
        <v>762.5</v>
      </c>
      <c r="D35" s="696">
        <f>SUM(D32:D34)</f>
        <v>5441.7</v>
      </c>
      <c r="E35" s="696">
        <f>SUM(E32:E34)</f>
        <v>6204.2</v>
      </c>
      <c r="F35" s="170"/>
    </row>
    <row r="36" spans="1:6">
      <c r="A36"/>
      <c r="B36" s="170"/>
      <c r="C36" s="170"/>
      <c r="D36" s="170"/>
      <c r="E36" s="170"/>
      <c r="F36" s="170"/>
    </row>
    <row r="37" spans="1:6">
      <c r="A37"/>
      <c r="B37" s="170"/>
      <c r="C37" s="556"/>
      <c r="D37" s="514"/>
      <c r="E37" s="170"/>
      <c r="F37" s="170"/>
    </row>
    <row r="38" spans="1:6" ht="51" customHeight="1">
      <c r="A38"/>
      <c r="B38" s="564" t="s">
        <v>745</v>
      </c>
      <c r="C38" s="568" t="s">
        <v>724</v>
      </c>
      <c r="D38" s="568" t="s">
        <v>741</v>
      </c>
      <c r="E38" s="568" t="s">
        <v>301</v>
      </c>
      <c r="F38" s="170"/>
    </row>
    <row r="39" spans="1:6">
      <c r="A39"/>
      <c r="B39" s="83" t="s">
        <v>746</v>
      </c>
      <c r="C39" s="695">
        <v>0</v>
      </c>
      <c r="D39" s="695">
        <v>0</v>
      </c>
      <c r="E39" s="695">
        <f>+SUM(C39:D39)</f>
        <v>0</v>
      </c>
      <c r="F39" s="170"/>
    </row>
    <row r="40" spans="1:6">
      <c r="A40"/>
      <c r="B40" s="83" t="s">
        <v>747</v>
      </c>
      <c r="C40" s="695">
        <v>2.2000000000000002</v>
      </c>
      <c r="D40" s="695">
        <v>0.1</v>
      </c>
      <c r="E40" s="695">
        <f>+SUM(C40:D40)</f>
        <v>2.3000000000000003</v>
      </c>
      <c r="F40" s="170"/>
    </row>
    <row r="41" spans="1:6">
      <c r="A41"/>
      <c r="B41" s="83" t="s">
        <v>748</v>
      </c>
      <c r="C41" s="695">
        <v>228</v>
      </c>
      <c r="D41" s="695">
        <v>341.1</v>
      </c>
      <c r="E41" s="695">
        <f>+SUM(C41:D41)</f>
        <v>569.1</v>
      </c>
      <c r="F41" s="170"/>
    </row>
    <row r="42" spans="1:6" ht="39" customHeight="1">
      <c r="A42"/>
      <c r="B42" s="83" t="s">
        <v>749</v>
      </c>
      <c r="C42" s="695">
        <v>0</v>
      </c>
      <c r="D42" s="695">
        <v>255.8</v>
      </c>
      <c r="E42" s="695">
        <f>+SUM(C42:D42)</f>
        <v>255.8</v>
      </c>
      <c r="F42" s="170"/>
    </row>
    <row r="43" spans="1:6" ht="15" thickBot="1">
      <c r="A43"/>
      <c r="B43" s="378" t="s">
        <v>301</v>
      </c>
      <c r="C43" s="696">
        <f>SUM(C39:C42)</f>
        <v>230.2</v>
      </c>
      <c r="D43" s="696">
        <f>SUM(D39:D42)</f>
        <v>597</v>
      </c>
      <c r="E43" s="696">
        <f>SUM(E39:E42)</f>
        <v>827.2</v>
      </c>
      <c r="F43" s="170"/>
    </row>
    <row r="44" spans="1:6">
      <c r="A44"/>
      <c r="B44" s="170"/>
      <c r="C44" s="170"/>
      <c r="D44" s="170"/>
      <c r="E44" s="170"/>
      <c r="F44" s="170"/>
    </row>
    <row r="45" spans="1:6">
      <c r="A45"/>
      <c r="B45" s="170"/>
      <c r="C45" s="170"/>
      <c r="D45" s="170"/>
      <c r="E45" s="170"/>
      <c r="F45" s="170"/>
    </row>
    <row r="46" spans="1:6">
      <c r="A46"/>
    </row>
    <row r="47" spans="1:6">
      <c r="A47"/>
    </row>
    <row r="48" spans="1:6">
      <c r="A48"/>
    </row>
    <row r="49" spans="1:5">
      <c r="A49"/>
      <c r="B49"/>
      <c r="C49"/>
      <c r="D49"/>
      <c r="E49"/>
    </row>
    <row r="50" spans="1:5">
      <c r="A50"/>
      <c r="B50"/>
      <c r="D50"/>
      <c r="E50"/>
    </row>
    <row r="51" spans="1:5">
      <c r="A51"/>
      <c r="B51"/>
      <c r="C51"/>
      <c r="D51"/>
      <c r="E51"/>
    </row>
    <row r="52" spans="1:5">
      <c r="A52"/>
      <c r="B52"/>
      <c r="C52"/>
      <c r="D52"/>
      <c r="E52"/>
    </row>
    <row r="53" spans="1:5">
      <c r="A53"/>
      <c r="B53"/>
      <c r="C53"/>
      <c r="D53"/>
      <c r="E53"/>
    </row>
    <row r="54" spans="1:5">
      <c r="A54"/>
      <c r="B54"/>
      <c r="C54"/>
      <c r="D54"/>
      <c r="E54"/>
    </row>
    <row r="56" spans="1:5">
      <c r="D56" s="17"/>
    </row>
    <row r="57" spans="1:5">
      <c r="D57" s="17"/>
      <c r="E57" s="17"/>
    </row>
  </sheetData>
  <sheetProtection algorithmName="SHA-512" hashValue="3bBfR1cnWQpmSKPDOoRGoJqBf+fecJH8GJRFKmGxB8Dv4k6EcnI58/wVfuEZ9fZ6cWKNq69q75ZQRvFxTUj/xg==" saltValue="D21JuQHTTAxGqA8BUffFow==" spinCount="100000" sheet="1" objects="1" scenarios="1" selectLockedCells="1" selectUnlockedCells="1"/>
  <pageMargins left="0.7" right="0.7" top="0.75" bottom="0.75" header="0.3" footer="0.3"/>
  <pageSetup paperSize="9" orientation="portrait"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22FAE-A5E5-4E83-9C49-B9E457B6C3F0}">
  <sheetPr codeName="Sheet18">
    <pageSetUpPr autoPageBreaks="0"/>
  </sheetPr>
  <dimension ref="B3:I22"/>
  <sheetViews>
    <sheetView showGridLines="0" zoomScaleNormal="100" workbookViewId="0">
      <selection activeCell="L17" sqref="L17"/>
    </sheetView>
  </sheetViews>
  <sheetFormatPr defaultColWidth="8.453125" defaultRowHeight="14.5"/>
  <cols>
    <col min="1" max="1" width="3.453125" style="7" customWidth="1"/>
    <col min="2" max="2" width="41.1796875" style="7" customWidth="1"/>
    <col min="3" max="3" width="28" style="7" customWidth="1"/>
    <col min="4" max="7" width="23.26953125" style="7" customWidth="1"/>
    <col min="8" max="8" width="8.453125" style="7"/>
    <col min="9" max="9" width="9.453125" style="7" customWidth="1"/>
    <col min="10" max="10" width="8.453125" style="7"/>
    <col min="11" max="11" width="11.453125" style="7" customWidth="1"/>
    <col min="12" max="16384" width="8.453125" style="7"/>
  </cols>
  <sheetData>
    <row r="3" spans="2:9">
      <c r="D3" s="124" t="s">
        <v>279</v>
      </c>
      <c r="E3" s="29"/>
    </row>
    <row r="6" spans="2:9">
      <c r="B6" s="122" t="s">
        <v>750</v>
      </c>
      <c r="C6" s="122"/>
      <c r="D6" s="170"/>
      <c r="E6" s="170"/>
      <c r="F6" s="170"/>
      <c r="G6" s="170"/>
      <c r="H6" s="170"/>
    </row>
    <row r="7" spans="2:9">
      <c r="B7" s="59" t="s">
        <v>751</v>
      </c>
      <c r="C7" s="383" t="s">
        <v>214</v>
      </c>
      <c r="D7" s="384" t="s">
        <v>215</v>
      </c>
      <c r="E7" s="384" t="s">
        <v>216</v>
      </c>
      <c r="F7" s="384" t="s">
        <v>217</v>
      </c>
      <c r="G7" s="384" t="s">
        <v>218</v>
      </c>
      <c r="H7" s="384" t="s">
        <v>219</v>
      </c>
      <c r="I7" s="170"/>
    </row>
    <row r="8" spans="2:9" ht="45" customHeight="1">
      <c r="B8" s="54" t="s">
        <v>752</v>
      </c>
      <c r="C8" s="207" t="s">
        <v>753</v>
      </c>
      <c r="D8" s="569" t="s">
        <v>754</v>
      </c>
      <c r="E8" s="569" t="s">
        <v>755</v>
      </c>
      <c r="F8" s="569" t="s">
        <v>755</v>
      </c>
      <c r="G8" s="569" t="s">
        <v>755</v>
      </c>
      <c r="H8" s="569" t="s">
        <v>755</v>
      </c>
      <c r="I8" s="170"/>
    </row>
    <row r="9" spans="2:9">
      <c r="B9" s="54" t="s">
        <v>451</v>
      </c>
      <c r="C9" s="569">
        <v>5</v>
      </c>
      <c r="D9" s="208">
        <v>4</v>
      </c>
      <c r="E9" s="208">
        <v>3</v>
      </c>
      <c r="F9" s="208">
        <v>3</v>
      </c>
      <c r="G9" s="208">
        <v>3</v>
      </c>
      <c r="H9" s="208">
        <v>3</v>
      </c>
      <c r="I9" s="170"/>
    </row>
    <row r="10" spans="2:9" ht="35.25" customHeight="1">
      <c r="B10" s="54" t="s">
        <v>756</v>
      </c>
      <c r="C10" s="642">
        <v>0.8</v>
      </c>
      <c r="D10" s="385">
        <v>1</v>
      </c>
      <c r="E10" s="385">
        <v>1</v>
      </c>
      <c r="F10" s="385">
        <v>1</v>
      </c>
      <c r="G10" s="385">
        <v>1</v>
      </c>
      <c r="H10" s="385">
        <v>1</v>
      </c>
      <c r="I10" s="170"/>
    </row>
    <row r="11" spans="2:9" ht="48" customHeight="1">
      <c r="B11" s="386" t="s">
        <v>757</v>
      </c>
      <c r="C11" s="655">
        <v>49976</v>
      </c>
      <c r="D11" s="439">
        <v>48484</v>
      </c>
      <c r="E11" s="439">
        <v>41168</v>
      </c>
      <c r="F11" s="439">
        <v>39571</v>
      </c>
      <c r="G11" s="439">
        <v>36741</v>
      </c>
      <c r="H11" s="388">
        <v>28404</v>
      </c>
      <c r="I11" s="511"/>
    </row>
    <row r="12" spans="2:9" ht="28.5" customHeight="1">
      <c r="B12" s="944" t="s">
        <v>758</v>
      </c>
      <c r="C12" s="944"/>
      <c r="D12" s="944"/>
      <c r="E12" s="944"/>
      <c r="F12" s="944"/>
      <c r="G12" s="170"/>
      <c r="H12" s="170"/>
    </row>
    <row r="13" spans="2:9" ht="75.75" customHeight="1">
      <c r="B13" s="570"/>
      <c r="C13" s="570"/>
      <c r="D13" s="170"/>
      <c r="E13" s="170"/>
      <c r="F13" s="170"/>
      <c r="G13" s="170"/>
      <c r="H13" s="170"/>
    </row>
    <row r="14" spans="2:9">
      <c r="B14" s="570"/>
      <c r="C14" s="570"/>
      <c r="D14" s="210"/>
      <c r="E14" s="170"/>
      <c r="F14" s="170"/>
      <c r="G14" s="170"/>
      <c r="H14" s="170"/>
    </row>
    <row r="15" spans="2:9">
      <c r="B15" s="170"/>
      <c r="C15" s="170"/>
      <c r="D15" s="170"/>
      <c r="E15" s="170"/>
      <c r="F15" s="170"/>
      <c r="G15" s="170"/>
      <c r="H15" s="170"/>
    </row>
    <row r="18" spans="4:4">
      <c r="D18" s="44"/>
    </row>
    <row r="19" spans="4:4">
      <c r="D19" s="44"/>
    </row>
    <row r="20" spans="4:4">
      <c r="D20" s="45"/>
    </row>
    <row r="21" spans="4:4">
      <c r="D21" s="44"/>
    </row>
    <row r="22" spans="4:4">
      <c r="D22" s="43"/>
    </row>
  </sheetData>
  <sheetProtection algorithmName="SHA-512" hashValue="9F+hKqfeDAbh4H0bUNNr2JDDzFE0N2abI51Gtt0M+0erymXzfcRXkKZ524+R/CxTEjJ+/TQWKo63WwaBWhEUpA==" saltValue="Q6mLI9QCEwQ/ISkcINt83Q==" spinCount="100000" sheet="1" objects="1" scenarios="1" selectLockedCells="1" selectUnlockedCells="1"/>
  <mergeCells count="1">
    <mergeCell ref="B12:F12"/>
  </mergeCells>
  <pageMargins left="0.7" right="0.7" top="0.75" bottom="0.75" header="0.3" footer="0.3"/>
  <pageSetup paperSize="9"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3FA17-C905-4375-A9B9-53429ECD4203}">
  <sheetPr>
    <pageSetUpPr autoPageBreaks="0"/>
  </sheetPr>
  <dimension ref="A1:H120"/>
  <sheetViews>
    <sheetView showGridLines="0" zoomScale="80" zoomScaleNormal="80" workbookViewId="0">
      <selection activeCell="N24" sqref="N24"/>
    </sheetView>
  </sheetViews>
  <sheetFormatPr defaultColWidth="8.453125" defaultRowHeight="14.5"/>
  <cols>
    <col min="1" max="1" width="3.453125" style="21" customWidth="1"/>
    <col min="2" max="2" width="18.7265625" style="21" customWidth="1"/>
    <col min="3" max="3" width="41.453125" style="21" customWidth="1"/>
    <col min="4" max="4" width="20.453125" style="136" customWidth="1"/>
    <col min="5" max="5" width="65" style="22" customWidth="1"/>
    <col min="6" max="6" width="72" style="21" customWidth="1"/>
    <col min="7" max="7" width="30.453125" style="580" customWidth="1"/>
    <col min="8" max="8" width="48.1796875" style="21" customWidth="1"/>
    <col min="9" max="16384" width="8.453125" style="21"/>
  </cols>
  <sheetData>
    <row r="1" spans="1:8">
      <c r="A1" s="781"/>
      <c r="B1" s="781"/>
      <c r="C1" s="781"/>
      <c r="D1" s="792"/>
      <c r="E1" s="783"/>
      <c r="F1" s="782"/>
      <c r="G1" s="781"/>
      <c r="H1"/>
    </row>
    <row r="2" spans="1:8">
      <c r="A2" s="781"/>
      <c r="B2" s="781"/>
      <c r="C2" s="781"/>
      <c r="D2" s="792"/>
      <c r="E2" s="783"/>
      <c r="F2" s="805" t="s">
        <v>279</v>
      </c>
      <c r="G2" s="781"/>
      <c r="H2"/>
    </row>
    <row r="3" spans="1:8">
      <c r="A3" s="781"/>
      <c r="B3" s="781"/>
      <c r="C3" s="781"/>
      <c r="D3" s="792"/>
      <c r="E3" s="783"/>
      <c r="F3" s="784"/>
      <c r="G3" s="781"/>
      <c r="H3"/>
    </row>
    <row r="4" spans="1:8">
      <c r="A4" s="781"/>
      <c r="B4" s="781"/>
      <c r="C4" s="781"/>
      <c r="D4" s="792"/>
      <c r="E4" s="783"/>
      <c r="F4" s="782"/>
      <c r="G4" s="781"/>
      <c r="H4"/>
    </row>
    <row r="5" spans="1:8" s="23" customFormat="1">
      <c r="A5" s="781"/>
      <c r="B5" s="781"/>
      <c r="C5" s="781"/>
      <c r="D5" s="793"/>
      <c r="E5" s="790"/>
      <c r="F5" s="782"/>
      <c r="G5" s="781"/>
    </row>
    <row r="6" spans="1:8">
      <c r="A6" s="781"/>
      <c r="B6" s="957" t="s">
        <v>759</v>
      </c>
      <c r="C6" s="957"/>
      <c r="D6" s="957"/>
      <c r="E6" s="957"/>
      <c r="F6" s="782"/>
      <c r="G6" s="781"/>
      <c r="H6" s="781"/>
    </row>
    <row r="7" spans="1:8" ht="15" customHeight="1">
      <c r="A7" s="781"/>
      <c r="B7" s="794" t="s">
        <v>760</v>
      </c>
      <c r="C7" s="810" t="s">
        <v>761</v>
      </c>
      <c r="D7" s="794"/>
      <c r="E7" s="760"/>
      <c r="F7" s="782"/>
      <c r="G7" s="781"/>
      <c r="H7" s="781"/>
    </row>
    <row r="8" spans="1:8">
      <c r="A8" s="781"/>
      <c r="B8" s="794" t="s">
        <v>762</v>
      </c>
      <c r="C8" s="760" t="s">
        <v>763</v>
      </c>
      <c r="D8" s="794"/>
      <c r="E8" s="760"/>
      <c r="F8" s="782"/>
      <c r="G8" s="781"/>
      <c r="H8" s="781"/>
    </row>
    <row r="9" spans="1:8">
      <c r="A9" s="781"/>
      <c r="B9" s="785" t="s">
        <v>764</v>
      </c>
      <c r="C9" s="785" t="s">
        <v>765</v>
      </c>
      <c r="D9" s="795" t="s">
        <v>766</v>
      </c>
      <c r="E9" s="772" t="s">
        <v>767</v>
      </c>
      <c r="F9" s="787" t="s">
        <v>768</v>
      </c>
      <c r="G9" s="787" t="s">
        <v>769</v>
      </c>
      <c r="H9" s="811" t="s">
        <v>770</v>
      </c>
    </row>
    <row r="10" spans="1:8">
      <c r="A10" s="781"/>
      <c r="B10" s="948" t="s">
        <v>771</v>
      </c>
      <c r="C10" s="949" t="s">
        <v>772</v>
      </c>
      <c r="D10" s="762" t="s">
        <v>773</v>
      </c>
      <c r="E10" s="774" t="s">
        <v>774</v>
      </c>
      <c r="F10" s="799" t="s">
        <v>775</v>
      </c>
      <c r="G10" s="796" t="s">
        <v>776</v>
      </c>
      <c r="H10" s="762"/>
    </row>
    <row r="11" spans="1:8" ht="26">
      <c r="A11" s="781"/>
      <c r="B11" s="948"/>
      <c r="C11" s="949"/>
      <c r="D11" s="762" t="s">
        <v>777</v>
      </c>
      <c r="E11" s="764" t="s">
        <v>778</v>
      </c>
      <c r="F11" s="786" t="s">
        <v>779</v>
      </c>
      <c r="G11" s="796" t="s">
        <v>780</v>
      </c>
      <c r="H11" s="808" t="s">
        <v>781</v>
      </c>
    </row>
    <row r="12" spans="1:8">
      <c r="A12" s="781"/>
      <c r="B12" s="948"/>
      <c r="C12" s="949"/>
      <c r="D12" s="762" t="s">
        <v>782</v>
      </c>
      <c r="E12" s="764" t="s">
        <v>783</v>
      </c>
      <c r="F12" s="786" t="s">
        <v>784</v>
      </c>
      <c r="G12" s="796" t="s">
        <v>780</v>
      </c>
      <c r="H12" s="762"/>
    </row>
    <row r="13" spans="1:8">
      <c r="A13" s="781"/>
      <c r="B13" s="948"/>
      <c r="C13" s="949"/>
      <c r="D13" s="762" t="s">
        <v>785</v>
      </c>
      <c r="E13" s="764" t="s">
        <v>786</v>
      </c>
      <c r="F13" s="786" t="s">
        <v>94</v>
      </c>
      <c r="G13" s="796"/>
      <c r="H13" s="762"/>
    </row>
    <row r="14" spans="1:8" ht="26">
      <c r="A14" s="781"/>
      <c r="B14" s="948"/>
      <c r="C14" s="949"/>
      <c r="D14" s="762" t="s">
        <v>787</v>
      </c>
      <c r="E14" s="764" t="s">
        <v>788</v>
      </c>
      <c r="F14" s="786" t="s">
        <v>789</v>
      </c>
      <c r="G14" s="806" t="s">
        <v>790</v>
      </c>
      <c r="H14" s="762"/>
    </row>
    <row r="15" spans="1:8">
      <c r="A15" s="781"/>
      <c r="B15" s="948"/>
      <c r="C15" s="762" t="s">
        <v>791</v>
      </c>
      <c r="D15" s="797" t="s">
        <v>792</v>
      </c>
      <c r="E15" s="797" t="s">
        <v>793</v>
      </c>
      <c r="F15" s="799" t="s">
        <v>794</v>
      </c>
      <c r="G15" s="796" t="s">
        <v>795</v>
      </c>
      <c r="H15" s="762"/>
    </row>
    <row r="16" spans="1:8">
      <c r="A16" s="781"/>
      <c r="B16" s="948"/>
      <c r="C16" s="947" t="s">
        <v>796</v>
      </c>
      <c r="D16" s="797" t="s">
        <v>797</v>
      </c>
      <c r="E16" s="797" t="s">
        <v>302</v>
      </c>
      <c r="F16" s="798" t="s">
        <v>798</v>
      </c>
      <c r="G16" s="796"/>
      <c r="H16" s="762"/>
    </row>
    <row r="17" spans="1:8">
      <c r="A17" s="781"/>
      <c r="B17" s="948"/>
      <c r="C17" s="948"/>
      <c r="D17" s="797" t="s">
        <v>799</v>
      </c>
      <c r="E17" s="797" t="s">
        <v>800</v>
      </c>
      <c r="F17" s="786" t="s">
        <v>801</v>
      </c>
      <c r="G17" s="796" t="s">
        <v>802</v>
      </c>
      <c r="H17" s="762"/>
    </row>
    <row r="18" spans="1:8">
      <c r="A18" s="781"/>
      <c r="B18" s="948"/>
      <c r="C18" s="948"/>
      <c r="D18" s="761" t="s">
        <v>803</v>
      </c>
      <c r="E18" s="765" t="s">
        <v>1356</v>
      </c>
      <c r="F18" s="786" t="s">
        <v>801</v>
      </c>
      <c r="G18" s="796" t="s">
        <v>802</v>
      </c>
      <c r="H18" s="762"/>
    </row>
    <row r="19" spans="1:8">
      <c r="A19" s="781"/>
      <c r="B19" s="948"/>
      <c r="C19" s="948"/>
      <c r="D19" s="762" t="s">
        <v>804</v>
      </c>
      <c r="E19" s="764" t="s">
        <v>805</v>
      </c>
      <c r="F19" s="786" t="s">
        <v>801</v>
      </c>
      <c r="G19" s="796" t="s">
        <v>802</v>
      </c>
      <c r="H19" s="762"/>
    </row>
    <row r="20" spans="1:8">
      <c r="A20" s="781"/>
      <c r="B20" s="948"/>
      <c r="C20" s="761"/>
      <c r="D20" s="762" t="s">
        <v>806</v>
      </c>
      <c r="E20" s="774" t="s">
        <v>807</v>
      </c>
      <c r="F20" s="799" t="s">
        <v>808</v>
      </c>
      <c r="G20" s="796" t="s">
        <v>809</v>
      </c>
      <c r="H20" s="762"/>
    </row>
    <row r="21" spans="1:8">
      <c r="A21" s="781"/>
      <c r="B21" s="948"/>
      <c r="C21" s="761"/>
      <c r="D21" s="762" t="s">
        <v>810</v>
      </c>
      <c r="E21" s="774" t="s">
        <v>811</v>
      </c>
      <c r="F21" s="799" t="s">
        <v>808</v>
      </c>
      <c r="G21" s="796" t="s">
        <v>809</v>
      </c>
      <c r="H21" s="762"/>
    </row>
    <row r="22" spans="1:8" ht="26">
      <c r="A22" s="781"/>
      <c r="B22" s="948"/>
      <c r="C22" s="949" t="s">
        <v>812</v>
      </c>
      <c r="D22" s="762" t="s">
        <v>813</v>
      </c>
      <c r="E22" s="764" t="s">
        <v>814</v>
      </c>
      <c r="F22" s="786" t="s">
        <v>815</v>
      </c>
      <c r="G22" s="796" t="s">
        <v>816</v>
      </c>
      <c r="H22" s="762"/>
    </row>
    <row r="23" spans="1:8">
      <c r="A23" s="781"/>
      <c r="B23" s="948"/>
      <c r="C23" s="949"/>
      <c r="D23" s="947" t="s">
        <v>817</v>
      </c>
      <c r="E23" s="945" t="s">
        <v>818</v>
      </c>
      <c r="F23" s="786" t="s">
        <v>819</v>
      </c>
      <c r="G23" s="796" t="s">
        <v>820</v>
      </c>
      <c r="H23" s="762"/>
    </row>
    <row r="24" spans="1:8">
      <c r="A24" s="781"/>
      <c r="B24" s="948"/>
      <c r="C24" s="949"/>
      <c r="D24" s="948"/>
      <c r="E24" s="950"/>
      <c r="F24" s="801" t="s">
        <v>821</v>
      </c>
      <c r="G24" s="796"/>
      <c r="H24" s="762"/>
    </row>
    <row r="25" spans="1:8">
      <c r="A25" s="781"/>
      <c r="B25" s="948"/>
      <c r="C25" s="949"/>
      <c r="D25" s="949"/>
      <c r="E25" s="946"/>
      <c r="F25" s="798" t="s">
        <v>822</v>
      </c>
      <c r="G25" s="796"/>
      <c r="H25" s="762"/>
    </row>
    <row r="26" spans="1:8">
      <c r="A26" s="781"/>
      <c r="B26" s="948"/>
      <c r="C26" s="949"/>
      <c r="D26" s="947" t="s">
        <v>823</v>
      </c>
      <c r="E26" s="945" t="s">
        <v>824</v>
      </c>
      <c r="F26" s="786" t="s">
        <v>825</v>
      </c>
      <c r="G26" s="796" t="s">
        <v>826</v>
      </c>
      <c r="H26" s="762"/>
    </row>
    <row r="27" spans="1:8">
      <c r="A27" s="781"/>
      <c r="B27" s="948"/>
      <c r="C27" s="949"/>
      <c r="D27" s="949"/>
      <c r="E27" s="946"/>
      <c r="F27" s="798" t="s">
        <v>822</v>
      </c>
      <c r="G27" s="796"/>
      <c r="H27" s="762"/>
    </row>
    <row r="28" spans="1:8">
      <c r="A28" s="781"/>
      <c r="B28" s="948"/>
      <c r="C28" s="949"/>
      <c r="D28" s="947" t="s">
        <v>827</v>
      </c>
      <c r="E28" s="945" t="s">
        <v>828</v>
      </c>
      <c r="F28" s="786" t="s">
        <v>829</v>
      </c>
      <c r="G28" s="796" t="s">
        <v>830</v>
      </c>
      <c r="H28" s="762"/>
    </row>
    <row r="29" spans="1:8">
      <c r="A29" s="781"/>
      <c r="B29" s="948"/>
      <c r="C29" s="949"/>
      <c r="D29" s="948"/>
      <c r="E29" s="950"/>
      <c r="F29" s="798" t="s">
        <v>822</v>
      </c>
      <c r="G29" s="796"/>
      <c r="H29" s="762"/>
    </row>
    <row r="30" spans="1:8">
      <c r="A30" s="781"/>
      <c r="B30" s="948"/>
      <c r="C30" s="949"/>
      <c r="D30" s="949"/>
      <c r="E30" s="946"/>
      <c r="F30" s="798" t="s">
        <v>831</v>
      </c>
      <c r="G30" s="796"/>
      <c r="H30" s="762"/>
    </row>
    <row r="31" spans="1:8">
      <c r="A31" s="781"/>
      <c r="B31" s="948"/>
      <c r="C31" s="949"/>
      <c r="D31" s="762" t="s">
        <v>832</v>
      </c>
      <c r="E31" s="774" t="s">
        <v>833</v>
      </c>
      <c r="F31" s="799" t="s">
        <v>834</v>
      </c>
      <c r="G31" s="806" t="s">
        <v>835</v>
      </c>
      <c r="H31" s="762"/>
    </row>
    <row r="32" spans="1:8" ht="26">
      <c r="A32" s="781"/>
      <c r="B32" s="948"/>
      <c r="C32" s="947" t="s">
        <v>836</v>
      </c>
      <c r="D32" s="762" t="s">
        <v>837</v>
      </c>
      <c r="E32" s="762" t="s">
        <v>838</v>
      </c>
      <c r="F32" s="786" t="s">
        <v>839</v>
      </c>
      <c r="G32" s="806" t="s">
        <v>840</v>
      </c>
      <c r="H32" s="762"/>
    </row>
    <row r="33" spans="1:8" ht="26">
      <c r="A33" s="781"/>
      <c r="B33" s="949"/>
      <c r="C33" s="949"/>
      <c r="D33" s="762" t="s">
        <v>841</v>
      </c>
      <c r="E33" s="762" t="s">
        <v>842</v>
      </c>
      <c r="F33" s="786"/>
      <c r="G33" s="796"/>
      <c r="H33" s="779" t="s">
        <v>1355</v>
      </c>
    </row>
    <row r="34" spans="1:8" ht="26">
      <c r="A34" s="781"/>
      <c r="B34" s="762" t="s">
        <v>843</v>
      </c>
      <c r="C34" s="762" t="s">
        <v>844</v>
      </c>
      <c r="D34" s="762" t="s">
        <v>845</v>
      </c>
      <c r="E34" s="764" t="s">
        <v>846</v>
      </c>
      <c r="F34" s="786" t="s">
        <v>847</v>
      </c>
      <c r="G34" s="806" t="s">
        <v>848</v>
      </c>
      <c r="H34" s="762"/>
    </row>
    <row r="35" spans="1:8" ht="26">
      <c r="A35" s="781"/>
      <c r="B35" s="761"/>
      <c r="C35" s="761"/>
      <c r="D35" s="762" t="s">
        <v>849</v>
      </c>
      <c r="E35" s="764" t="s">
        <v>850</v>
      </c>
      <c r="F35" s="786" t="s">
        <v>847</v>
      </c>
      <c r="G35" s="806" t="s">
        <v>851</v>
      </c>
      <c r="H35" s="762"/>
    </row>
    <row r="36" spans="1:8">
      <c r="A36" s="781"/>
      <c r="B36" s="947" t="s">
        <v>852</v>
      </c>
      <c r="C36" s="947" t="s">
        <v>853</v>
      </c>
      <c r="D36" s="951" t="s">
        <v>854</v>
      </c>
      <c r="E36" s="945" t="s">
        <v>855</v>
      </c>
      <c r="F36" s="788" t="s">
        <v>825</v>
      </c>
      <c r="G36" s="806" t="s">
        <v>856</v>
      </c>
      <c r="H36" s="762"/>
    </row>
    <row r="37" spans="1:8">
      <c r="A37" s="781"/>
      <c r="B37" s="948"/>
      <c r="C37" s="948"/>
      <c r="D37" s="952"/>
      <c r="E37" s="946"/>
      <c r="F37" s="801" t="s">
        <v>821</v>
      </c>
      <c r="G37" s="806"/>
      <c r="H37" s="762"/>
    </row>
    <row r="38" spans="1:8">
      <c r="A38" s="781"/>
      <c r="B38" s="948"/>
      <c r="C38" s="948"/>
      <c r="D38" s="762" t="s">
        <v>857</v>
      </c>
      <c r="E38" s="764" t="s">
        <v>858</v>
      </c>
      <c r="F38" s="798" t="s">
        <v>859</v>
      </c>
      <c r="G38" s="796"/>
      <c r="H38" s="762"/>
    </row>
    <row r="39" spans="1:8">
      <c r="A39" s="781"/>
      <c r="B39" s="947" t="s">
        <v>860</v>
      </c>
      <c r="C39" s="947" t="s">
        <v>861</v>
      </c>
      <c r="D39" s="766" t="s">
        <v>854</v>
      </c>
      <c r="E39" s="763" t="s">
        <v>855</v>
      </c>
      <c r="F39" s="812" t="s">
        <v>829</v>
      </c>
      <c r="G39" s="806" t="s">
        <v>862</v>
      </c>
      <c r="H39" s="762"/>
    </row>
    <row r="40" spans="1:8">
      <c r="A40" s="781"/>
      <c r="B40" s="948"/>
      <c r="C40" s="948"/>
      <c r="D40" s="800" t="s">
        <v>863</v>
      </c>
      <c r="E40" s="764" t="s">
        <v>864</v>
      </c>
      <c r="F40" s="807" t="s">
        <v>865</v>
      </c>
      <c r="G40" s="796"/>
      <c r="H40" s="762"/>
    </row>
    <row r="41" spans="1:8">
      <c r="A41" s="781"/>
      <c r="B41" s="948"/>
      <c r="C41" s="948"/>
      <c r="D41" s="800" t="s">
        <v>866</v>
      </c>
      <c r="E41" s="764" t="s">
        <v>867</v>
      </c>
      <c r="F41" s="807" t="s">
        <v>865</v>
      </c>
      <c r="G41" s="796"/>
      <c r="H41" s="762"/>
    </row>
    <row r="42" spans="1:8">
      <c r="A42" s="781"/>
      <c r="B42" s="948"/>
      <c r="C42" s="948"/>
      <c r="D42" s="800" t="s">
        <v>868</v>
      </c>
      <c r="E42" s="764" t="s">
        <v>869</v>
      </c>
      <c r="F42" s="807" t="s">
        <v>865</v>
      </c>
      <c r="G42" s="796"/>
      <c r="H42" s="762"/>
    </row>
    <row r="43" spans="1:8">
      <c r="A43" s="781"/>
      <c r="B43" s="949"/>
      <c r="C43" s="949"/>
      <c r="D43" s="762" t="s">
        <v>870</v>
      </c>
      <c r="E43" s="764" t="s">
        <v>871</v>
      </c>
      <c r="F43" s="801" t="s">
        <v>859</v>
      </c>
      <c r="G43" s="796"/>
      <c r="H43" s="762"/>
    </row>
    <row r="44" spans="1:8">
      <c r="A44" s="781"/>
      <c r="B44" s="947" t="s">
        <v>872</v>
      </c>
      <c r="C44" s="947" t="s">
        <v>873</v>
      </c>
      <c r="D44" s="947" t="s">
        <v>854</v>
      </c>
      <c r="E44" s="945" t="s">
        <v>855</v>
      </c>
      <c r="F44" s="813" t="s">
        <v>874</v>
      </c>
      <c r="G44" s="806" t="s">
        <v>875</v>
      </c>
      <c r="H44" s="762"/>
    </row>
    <row r="45" spans="1:8">
      <c r="A45" s="781"/>
      <c r="B45" s="948"/>
      <c r="C45" s="948"/>
      <c r="D45" s="949"/>
      <c r="E45" s="946"/>
      <c r="F45" s="801" t="s">
        <v>821</v>
      </c>
      <c r="G45" s="806"/>
      <c r="H45" s="762"/>
    </row>
    <row r="46" spans="1:8">
      <c r="A46" s="781"/>
      <c r="B46" s="949"/>
      <c r="C46" s="949"/>
      <c r="D46" s="762" t="s">
        <v>876</v>
      </c>
      <c r="E46" s="764" t="s">
        <v>877</v>
      </c>
      <c r="F46" s="801" t="s">
        <v>859</v>
      </c>
      <c r="G46" s="796"/>
      <c r="H46" s="762"/>
    </row>
    <row r="47" spans="1:8" ht="26">
      <c r="A47" s="781"/>
      <c r="B47" s="947" t="s">
        <v>878</v>
      </c>
      <c r="C47" s="947" t="s">
        <v>879</v>
      </c>
      <c r="D47" s="762" t="s">
        <v>854</v>
      </c>
      <c r="E47" s="764" t="s">
        <v>855</v>
      </c>
      <c r="F47" s="786" t="s">
        <v>880</v>
      </c>
      <c r="G47" s="796" t="s">
        <v>881</v>
      </c>
      <c r="H47" s="762"/>
    </row>
    <row r="48" spans="1:8">
      <c r="A48" s="781"/>
      <c r="B48" s="949"/>
      <c r="C48" s="949"/>
      <c r="D48" s="761" t="s">
        <v>882</v>
      </c>
      <c r="E48" s="762" t="s">
        <v>883</v>
      </c>
      <c r="F48" s="799" t="s">
        <v>94</v>
      </c>
      <c r="G48" s="796"/>
      <c r="H48" s="788" t="s">
        <v>884</v>
      </c>
    </row>
    <row r="49" spans="1:8">
      <c r="A49" s="781"/>
      <c r="B49" s="951" t="s">
        <v>885</v>
      </c>
      <c r="C49" s="947" t="s">
        <v>886</v>
      </c>
      <c r="D49" s="951" t="s">
        <v>854</v>
      </c>
      <c r="E49" s="945" t="s">
        <v>855</v>
      </c>
      <c r="F49" s="788" t="s">
        <v>887</v>
      </c>
      <c r="G49" s="806" t="s">
        <v>888</v>
      </c>
      <c r="H49" s="762"/>
    </row>
    <row r="50" spans="1:8">
      <c r="A50" s="781"/>
      <c r="B50" s="953"/>
      <c r="C50" s="948"/>
      <c r="D50" s="952"/>
      <c r="E50" s="946"/>
      <c r="F50" s="801" t="s">
        <v>821</v>
      </c>
      <c r="G50" s="806"/>
      <c r="H50" s="762"/>
    </row>
    <row r="51" spans="1:8">
      <c r="A51" s="781"/>
      <c r="B51" s="953"/>
      <c r="C51" s="948"/>
      <c r="D51" s="762" t="s">
        <v>889</v>
      </c>
      <c r="E51" s="764" t="s">
        <v>890</v>
      </c>
      <c r="F51" s="788" t="s">
        <v>891</v>
      </c>
      <c r="G51" s="806" t="s">
        <v>888</v>
      </c>
      <c r="H51" s="762"/>
    </row>
    <row r="52" spans="1:8">
      <c r="A52" s="781"/>
      <c r="B52" s="953"/>
      <c r="C52" s="948"/>
      <c r="D52" s="762" t="s">
        <v>892</v>
      </c>
      <c r="E52" s="764" t="s">
        <v>893</v>
      </c>
      <c r="F52" s="788" t="s">
        <v>891</v>
      </c>
      <c r="G52" s="806" t="s">
        <v>888</v>
      </c>
      <c r="H52" s="762"/>
    </row>
    <row r="53" spans="1:8">
      <c r="A53" s="781"/>
      <c r="B53" s="953"/>
      <c r="C53" s="948"/>
      <c r="D53" s="762" t="s">
        <v>894</v>
      </c>
      <c r="E53" s="764" t="s">
        <v>895</v>
      </c>
      <c r="F53" s="801" t="s">
        <v>896</v>
      </c>
      <c r="G53" s="796"/>
      <c r="H53" s="762"/>
    </row>
    <row r="54" spans="1:8">
      <c r="A54" s="781"/>
      <c r="B54" s="953"/>
      <c r="C54" s="948"/>
      <c r="D54" s="762" t="s">
        <v>897</v>
      </c>
      <c r="E54" s="764" t="s">
        <v>898</v>
      </c>
      <c r="F54" s="801" t="s">
        <v>896</v>
      </c>
      <c r="G54" s="796"/>
      <c r="H54" s="762"/>
    </row>
    <row r="55" spans="1:8">
      <c r="A55" s="781"/>
      <c r="B55" s="952"/>
      <c r="C55" s="949"/>
      <c r="D55" s="762" t="s">
        <v>899</v>
      </c>
      <c r="E55" s="764" t="s">
        <v>900</v>
      </c>
      <c r="F55" s="801" t="s">
        <v>896</v>
      </c>
      <c r="G55" s="796"/>
      <c r="H55" s="762"/>
    </row>
    <row r="56" spans="1:8">
      <c r="A56" s="781"/>
      <c r="B56" s="951" t="s">
        <v>901</v>
      </c>
      <c r="C56" s="954" t="s">
        <v>902</v>
      </c>
      <c r="D56" s="766" t="s">
        <v>854</v>
      </c>
      <c r="E56" s="763" t="s">
        <v>855</v>
      </c>
      <c r="F56" s="788" t="s">
        <v>887</v>
      </c>
      <c r="G56" s="806" t="s">
        <v>903</v>
      </c>
      <c r="H56" s="762"/>
    </row>
    <row r="57" spans="1:8" ht="65">
      <c r="A57" s="781"/>
      <c r="B57" s="953"/>
      <c r="C57" s="955"/>
      <c r="D57" s="762" t="s">
        <v>904</v>
      </c>
      <c r="E57" s="764" t="s">
        <v>905</v>
      </c>
      <c r="F57" s="799" t="s">
        <v>94</v>
      </c>
      <c r="G57" s="796"/>
      <c r="H57" s="788" t="s">
        <v>906</v>
      </c>
    </row>
    <row r="58" spans="1:8" ht="26">
      <c r="A58" s="781"/>
      <c r="B58" s="952"/>
      <c r="C58" s="956"/>
      <c r="D58" s="762" t="s">
        <v>907</v>
      </c>
      <c r="E58" s="764" t="s">
        <v>908</v>
      </c>
      <c r="F58" s="801" t="s">
        <v>831</v>
      </c>
      <c r="G58" s="796"/>
      <c r="H58" s="762"/>
    </row>
    <row r="59" spans="1:8">
      <c r="A59" s="781"/>
      <c r="B59" s="951" t="s">
        <v>909</v>
      </c>
      <c r="C59" s="954" t="s">
        <v>62</v>
      </c>
      <c r="D59" s="951" t="s">
        <v>854</v>
      </c>
      <c r="E59" s="945" t="s">
        <v>855</v>
      </c>
      <c r="F59" s="788" t="s">
        <v>887</v>
      </c>
      <c r="G59" s="806" t="s">
        <v>910</v>
      </c>
      <c r="H59" s="762"/>
    </row>
    <row r="60" spans="1:8">
      <c r="A60" s="781"/>
      <c r="B60" s="953"/>
      <c r="C60" s="955"/>
      <c r="D60" s="952"/>
      <c r="E60" s="946"/>
      <c r="F60" s="801" t="s">
        <v>821</v>
      </c>
      <c r="G60" s="806"/>
      <c r="H60" s="762"/>
    </row>
    <row r="61" spans="1:8">
      <c r="A61" s="781"/>
      <c r="B61" s="953"/>
      <c r="C61" s="955"/>
      <c r="D61" s="762" t="s">
        <v>911</v>
      </c>
      <c r="E61" s="764" t="s">
        <v>912</v>
      </c>
      <c r="F61" s="801" t="s">
        <v>913</v>
      </c>
      <c r="G61" s="796"/>
      <c r="H61" s="762"/>
    </row>
    <row r="62" spans="1:8">
      <c r="A62" s="781"/>
      <c r="B62" s="953"/>
      <c r="C62" s="955"/>
      <c r="D62" s="762" t="s">
        <v>914</v>
      </c>
      <c r="E62" s="764" t="s">
        <v>915</v>
      </c>
      <c r="F62" s="801" t="s">
        <v>913</v>
      </c>
      <c r="G62" s="796"/>
      <c r="H62" s="762"/>
    </row>
    <row r="63" spans="1:8">
      <c r="A63" s="781"/>
      <c r="B63" s="953"/>
      <c r="C63" s="955"/>
      <c r="D63" s="762" t="s">
        <v>916</v>
      </c>
      <c r="E63" s="764" t="s">
        <v>917</v>
      </c>
      <c r="F63" s="801" t="s">
        <v>913</v>
      </c>
      <c r="G63" s="796"/>
      <c r="H63" s="762"/>
    </row>
    <row r="64" spans="1:8">
      <c r="A64" s="781"/>
      <c r="B64" s="952"/>
      <c r="C64" s="956"/>
      <c r="D64" s="762" t="s">
        <v>918</v>
      </c>
      <c r="E64" s="764" t="s">
        <v>919</v>
      </c>
      <c r="F64" s="801" t="s">
        <v>913</v>
      </c>
      <c r="G64" s="796"/>
      <c r="H64" s="762"/>
    </row>
    <row r="65" spans="1:8">
      <c r="A65" s="781"/>
      <c r="B65" s="951" t="s">
        <v>920</v>
      </c>
      <c r="C65" s="954" t="s">
        <v>70</v>
      </c>
      <c r="D65" s="766" t="s">
        <v>854</v>
      </c>
      <c r="E65" s="763" t="s">
        <v>855</v>
      </c>
      <c r="F65" s="788" t="s">
        <v>887</v>
      </c>
      <c r="G65" s="806" t="s">
        <v>910</v>
      </c>
      <c r="H65" s="762"/>
    </row>
    <row r="66" spans="1:8">
      <c r="A66" s="781"/>
      <c r="B66" s="953"/>
      <c r="C66" s="955"/>
      <c r="D66" s="762" t="s">
        <v>921</v>
      </c>
      <c r="E66" s="764" t="s">
        <v>922</v>
      </c>
      <c r="F66" s="801" t="s">
        <v>923</v>
      </c>
      <c r="G66" s="796"/>
      <c r="H66" s="762"/>
    </row>
    <row r="67" spans="1:8">
      <c r="A67" s="781"/>
      <c r="B67" s="952"/>
      <c r="C67" s="956"/>
      <c r="D67" s="762" t="s">
        <v>924</v>
      </c>
      <c r="E67" s="764" t="s">
        <v>925</v>
      </c>
      <c r="F67" s="801" t="s">
        <v>923</v>
      </c>
      <c r="G67" s="796"/>
      <c r="H67" s="762"/>
    </row>
    <row r="68" spans="1:8">
      <c r="A68" s="781"/>
      <c r="B68" s="951" t="s">
        <v>926</v>
      </c>
      <c r="C68" s="954" t="s">
        <v>85</v>
      </c>
      <c r="D68" s="766" t="s">
        <v>854</v>
      </c>
      <c r="E68" s="763" t="s">
        <v>855</v>
      </c>
      <c r="F68" s="788" t="s">
        <v>887</v>
      </c>
      <c r="G68" s="806" t="s">
        <v>927</v>
      </c>
      <c r="H68" s="762"/>
    </row>
    <row r="69" spans="1:8">
      <c r="A69" s="781"/>
      <c r="B69" s="953"/>
      <c r="C69" s="955"/>
      <c r="D69" s="762" t="s">
        <v>928</v>
      </c>
      <c r="E69" s="764" t="s">
        <v>929</v>
      </c>
      <c r="F69" s="788" t="s">
        <v>887</v>
      </c>
      <c r="G69" s="806" t="s">
        <v>927</v>
      </c>
      <c r="H69" s="762"/>
    </row>
    <row r="70" spans="1:8">
      <c r="A70" s="781"/>
      <c r="B70" s="953"/>
      <c r="C70" s="955"/>
      <c r="D70" s="762" t="s">
        <v>930</v>
      </c>
      <c r="E70" s="764" t="s">
        <v>931</v>
      </c>
      <c r="F70" s="788" t="s">
        <v>887</v>
      </c>
      <c r="G70" s="806" t="s">
        <v>927</v>
      </c>
      <c r="H70" s="762"/>
    </row>
    <row r="71" spans="1:8">
      <c r="A71" s="781"/>
      <c r="B71" s="953"/>
      <c r="C71" s="955"/>
      <c r="D71" s="762" t="s">
        <v>932</v>
      </c>
      <c r="E71" s="764" t="s">
        <v>718</v>
      </c>
      <c r="F71" s="801" t="s">
        <v>933</v>
      </c>
      <c r="G71" s="796"/>
      <c r="H71" s="762"/>
    </row>
    <row r="72" spans="1:8">
      <c r="A72" s="781"/>
      <c r="B72" s="953"/>
      <c r="C72" s="955"/>
      <c r="D72" s="762" t="s">
        <v>934</v>
      </c>
      <c r="E72" s="764" t="s">
        <v>719</v>
      </c>
      <c r="F72" s="801" t="s">
        <v>933</v>
      </c>
      <c r="G72" s="796"/>
      <c r="H72" s="762"/>
    </row>
    <row r="73" spans="1:8">
      <c r="A73" s="781"/>
      <c r="B73" s="952"/>
      <c r="C73" s="956"/>
      <c r="D73" s="762" t="s">
        <v>935</v>
      </c>
      <c r="E73" s="764" t="s">
        <v>720</v>
      </c>
      <c r="F73" s="801" t="s">
        <v>933</v>
      </c>
      <c r="G73" s="796"/>
      <c r="H73" s="762"/>
    </row>
    <row r="74" spans="1:8">
      <c r="A74" s="781"/>
      <c r="B74" s="951" t="s">
        <v>936</v>
      </c>
      <c r="C74" s="954" t="s">
        <v>937</v>
      </c>
      <c r="D74" s="951" t="s">
        <v>938</v>
      </c>
      <c r="E74" s="945" t="s">
        <v>855</v>
      </c>
      <c r="F74" s="786" t="s">
        <v>939</v>
      </c>
      <c r="G74" s="796" t="s">
        <v>940</v>
      </c>
      <c r="H74" s="762"/>
    </row>
    <row r="75" spans="1:8">
      <c r="A75" s="781"/>
      <c r="B75" s="953"/>
      <c r="C75" s="955"/>
      <c r="D75" s="952"/>
      <c r="E75" s="946"/>
      <c r="F75" s="801" t="s">
        <v>821</v>
      </c>
      <c r="G75" s="796"/>
      <c r="H75" s="762"/>
    </row>
    <row r="76" spans="1:8" ht="65">
      <c r="A76" s="781"/>
      <c r="B76" s="953"/>
      <c r="C76" s="955"/>
      <c r="D76" s="802" t="s">
        <v>941</v>
      </c>
      <c r="E76" s="763" t="s">
        <v>942</v>
      </c>
      <c r="F76" s="801" t="s">
        <v>798</v>
      </c>
      <c r="G76" s="796"/>
      <c r="H76" s="788" t="s">
        <v>943</v>
      </c>
    </row>
    <row r="77" spans="1:8">
      <c r="A77" s="781"/>
      <c r="B77" s="952"/>
      <c r="C77" s="956"/>
      <c r="D77" s="803" t="s">
        <v>944</v>
      </c>
      <c r="E77" s="789" t="s">
        <v>945</v>
      </c>
      <c r="F77" s="801" t="s">
        <v>798</v>
      </c>
      <c r="G77" s="796"/>
      <c r="H77" s="762"/>
    </row>
    <row r="78" spans="1:8">
      <c r="A78" s="781"/>
      <c r="B78" s="951" t="s">
        <v>946</v>
      </c>
      <c r="C78" s="954" t="s">
        <v>947</v>
      </c>
      <c r="D78" s="951" t="s">
        <v>854</v>
      </c>
      <c r="E78" s="764" t="s">
        <v>855</v>
      </c>
      <c r="F78" s="788" t="s">
        <v>948</v>
      </c>
      <c r="G78" s="806" t="s">
        <v>949</v>
      </c>
      <c r="H78" s="762"/>
    </row>
    <row r="79" spans="1:8">
      <c r="A79" s="781"/>
      <c r="B79" s="952"/>
      <c r="C79" s="956"/>
      <c r="D79" s="952"/>
      <c r="E79" s="765"/>
      <c r="F79" s="801" t="s">
        <v>821</v>
      </c>
      <c r="G79" s="806"/>
      <c r="H79" s="762"/>
    </row>
    <row r="80" spans="1:8">
      <c r="A80" s="781"/>
      <c r="B80" s="951" t="s">
        <v>950</v>
      </c>
      <c r="C80" s="954" t="s">
        <v>951</v>
      </c>
      <c r="D80" s="951" t="s">
        <v>854</v>
      </c>
      <c r="E80" s="945" t="s">
        <v>855</v>
      </c>
      <c r="F80" s="786" t="s">
        <v>948</v>
      </c>
      <c r="G80" s="796" t="s">
        <v>952</v>
      </c>
      <c r="H80" s="762"/>
    </row>
    <row r="81" spans="1:8">
      <c r="A81" s="781"/>
      <c r="B81" s="953"/>
      <c r="C81" s="955"/>
      <c r="D81" s="952"/>
      <c r="E81" s="946"/>
      <c r="F81" s="801" t="s">
        <v>821</v>
      </c>
      <c r="G81" s="796"/>
      <c r="H81" s="762"/>
    </row>
    <row r="82" spans="1:8">
      <c r="A82" s="781"/>
      <c r="B82" s="953"/>
      <c r="C82" s="955"/>
      <c r="D82" s="947" t="s">
        <v>953</v>
      </c>
      <c r="E82" s="945" t="s">
        <v>954</v>
      </c>
      <c r="F82" s="788" t="s">
        <v>955</v>
      </c>
      <c r="G82" s="806" t="s">
        <v>952</v>
      </c>
      <c r="H82" s="762"/>
    </row>
    <row r="83" spans="1:8">
      <c r="A83" s="781"/>
      <c r="B83" s="953"/>
      <c r="C83" s="955"/>
      <c r="D83" s="949"/>
      <c r="E83" s="946"/>
      <c r="F83" s="801" t="s">
        <v>821</v>
      </c>
      <c r="G83" s="806"/>
      <c r="H83" s="762"/>
    </row>
    <row r="84" spans="1:8">
      <c r="A84" s="781"/>
      <c r="B84" s="953"/>
      <c r="C84" s="955"/>
      <c r="D84" s="947" t="s">
        <v>956</v>
      </c>
      <c r="E84" s="945" t="s">
        <v>957</v>
      </c>
      <c r="F84" s="801" t="s">
        <v>821</v>
      </c>
      <c r="G84" s="806"/>
      <c r="H84" s="762"/>
    </row>
    <row r="85" spans="1:8">
      <c r="A85" s="781"/>
      <c r="B85" s="953"/>
      <c r="C85" s="955"/>
      <c r="D85" s="949"/>
      <c r="E85" s="946"/>
      <c r="F85" s="788" t="s">
        <v>948</v>
      </c>
      <c r="G85" s="806" t="s">
        <v>952</v>
      </c>
      <c r="H85" s="762"/>
    </row>
    <row r="86" spans="1:8">
      <c r="A86" s="781"/>
      <c r="B86" s="953"/>
      <c r="C86" s="955"/>
      <c r="D86" s="762" t="s">
        <v>958</v>
      </c>
      <c r="E86" s="764" t="s">
        <v>959</v>
      </c>
      <c r="F86" s="788" t="s">
        <v>948</v>
      </c>
      <c r="G86" s="806" t="s">
        <v>960</v>
      </c>
      <c r="H86" s="762"/>
    </row>
    <row r="87" spans="1:8">
      <c r="A87" s="781"/>
      <c r="B87" s="953"/>
      <c r="C87" s="955"/>
      <c r="D87" s="762" t="s">
        <v>961</v>
      </c>
      <c r="E87" s="764" t="s">
        <v>962</v>
      </c>
      <c r="F87" s="786" t="s">
        <v>948</v>
      </c>
      <c r="G87" s="796" t="s">
        <v>963</v>
      </c>
      <c r="H87" s="762"/>
    </row>
    <row r="88" spans="1:8">
      <c r="A88" s="781"/>
      <c r="B88" s="953"/>
      <c r="C88" s="955"/>
      <c r="D88" s="762" t="s">
        <v>964</v>
      </c>
      <c r="E88" s="764" t="s">
        <v>965</v>
      </c>
      <c r="F88" s="786" t="s">
        <v>948</v>
      </c>
      <c r="G88" s="796" t="s">
        <v>960</v>
      </c>
      <c r="H88" s="762"/>
    </row>
    <row r="89" spans="1:8" ht="26">
      <c r="A89" s="781"/>
      <c r="B89" s="953"/>
      <c r="C89" s="955"/>
      <c r="D89" s="762" t="s">
        <v>966</v>
      </c>
      <c r="E89" s="764" t="s">
        <v>967</v>
      </c>
      <c r="F89" s="786" t="s">
        <v>948</v>
      </c>
      <c r="G89" s="796" t="s">
        <v>968</v>
      </c>
      <c r="H89" s="762"/>
    </row>
    <row r="90" spans="1:8">
      <c r="A90" s="781"/>
      <c r="B90" s="953"/>
      <c r="C90" s="955"/>
      <c r="D90" s="762" t="s">
        <v>969</v>
      </c>
      <c r="E90" s="764" t="s">
        <v>970</v>
      </c>
      <c r="F90" s="801" t="s">
        <v>971</v>
      </c>
      <c r="G90" s="796"/>
      <c r="H90" s="762"/>
    </row>
    <row r="91" spans="1:8">
      <c r="A91" s="781"/>
      <c r="B91" s="952"/>
      <c r="C91" s="956"/>
      <c r="D91" s="762" t="s">
        <v>972</v>
      </c>
      <c r="E91" s="764" t="s">
        <v>973</v>
      </c>
      <c r="F91" s="801" t="s">
        <v>974</v>
      </c>
      <c r="G91" s="796"/>
      <c r="H91" s="762"/>
    </row>
    <row r="92" spans="1:8">
      <c r="A92" s="781"/>
      <c r="B92" s="951" t="s">
        <v>975</v>
      </c>
      <c r="C92" s="954" t="s">
        <v>976</v>
      </c>
      <c r="D92" s="951" t="s">
        <v>854</v>
      </c>
      <c r="E92" s="945" t="s">
        <v>855</v>
      </c>
      <c r="F92" s="786" t="s">
        <v>948</v>
      </c>
      <c r="G92" s="796" t="s">
        <v>977</v>
      </c>
      <c r="H92" s="762"/>
    </row>
    <row r="93" spans="1:8">
      <c r="A93" s="781"/>
      <c r="B93" s="953"/>
      <c r="C93" s="955"/>
      <c r="D93" s="952"/>
      <c r="E93" s="946"/>
      <c r="F93" s="801" t="s">
        <v>821</v>
      </c>
      <c r="G93" s="796"/>
      <c r="H93" s="762"/>
    </row>
    <row r="94" spans="1:8">
      <c r="A94" s="781"/>
      <c r="B94" s="953"/>
      <c r="C94" s="955"/>
      <c r="D94" s="802" t="s">
        <v>978</v>
      </c>
      <c r="E94" s="763" t="s">
        <v>979</v>
      </c>
      <c r="F94" s="801" t="s">
        <v>798</v>
      </c>
      <c r="G94" s="796"/>
      <c r="H94" s="762"/>
    </row>
    <row r="95" spans="1:8" ht="26">
      <c r="A95" s="781"/>
      <c r="B95" s="953"/>
      <c r="C95" s="955"/>
      <c r="D95" s="802" t="s">
        <v>980</v>
      </c>
      <c r="E95" s="791" t="s">
        <v>981</v>
      </c>
      <c r="F95" s="801" t="s">
        <v>798</v>
      </c>
      <c r="G95" s="796"/>
      <c r="H95" s="788" t="s">
        <v>982</v>
      </c>
    </row>
    <row r="96" spans="1:8">
      <c r="A96" s="781"/>
      <c r="B96" s="951" t="s">
        <v>983</v>
      </c>
      <c r="C96" s="954" t="s">
        <v>984</v>
      </c>
      <c r="D96" s="947" t="s">
        <v>938</v>
      </c>
      <c r="E96" s="945" t="s">
        <v>855</v>
      </c>
      <c r="F96" s="786" t="s">
        <v>948</v>
      </c>
      <c r="G96" s="796" t="s">
        <v>977</v>
      </c>
      <c r="H96" s="762"/>
    </row>
    <row r="97" spans="1:8">
      <c r="A97" s="781"/>
      <c r="B97" s="953"/>
      <c r="C97" s="955"/>
      <c r="D97" s="948"/>
      <c r="E97" s="950"/>
      <c r="F97" s="801" t="s">
        <v>821</v>
      </c>
      <c r="G97" s="796"/>
      <c r="H97" s="762"/>
    </row>
    <row r="98" spans="1:8">
      <c r="A98" s="781"/>
      <c r="B98" s="953"/>
      <c r="C98" s="955"/>
      <c r="D98" s="762" t="s">
        <v>985</v>
      </c>
      <c r="E98" s="764" t="s">
        <v>986</v>
      </c>
      <c r="F98" s="801" t="s">
        <v>798</v>
      </c>
      <c r="G98" s="796"/>
      <c r="H98" s="762"/>
    </row>
    <row r="99" spans="1:8">
      <c r="A99" s="781"/>
      <c r="B99" s="952"/>
      <c r="C99" s="956"/>
      <c r="D99" s="762" t="s">
        <v>987</v>
      </c>
      <c r="E99" s="764" t="s">
        <v>988</v>
      </c>
      <c r="F99" s="801" t="s">
        <v>798</v>
      </c>
      <c r="G99" s="796"/>
      <c r="H99" s="762"/>
    </row>
    <row r="100" spans="1:8">
      <c r="A100" s="781"/>
      <c r="B100" s="951" t="s">
        <v>989</v>
      </c>
      <c r="C100" s="954" t="s">
        <v>990</v>
      </c>
      <c r="D100" s="951" t="s">
        <v>854</v>
      </c>
      <c r="E100" s="945" t="s">
        <v>855</v>
      </c>
      <c r="F100" s="786" t="s">
        <v>948</v>
      </c>
      <c r="G100" s="796" t="s">
        <v>960</v>
      </c>
      <c r="H100" s="762"/>
    </row>
    <row r="101" spans="1:8">
      <c r="A101" s="781"/>
      <c r="B101" s="953"/>
      <c r="C101" s="955"/>
      <c r="D101" s="952"/>
      <c r="E101" s="946"/>
      <c r="F101" s="801" t="s">
        <v>821</v>
      </c>
      <c r="G101" s="796"/>
      <c r="H101" s="762"/>
    </row>
    <row r="102" spans="1:8">
      <c r="A102" s="781"/>
      <c r="B102" s="953"/>
      <c r="C102" s="955"/>
      <c r="D102" s="947" t="s">
        <v>991</v>
      </c>
      <c r="E102" s="945" t="s">
        <v>992</v>
      </c>
      <c r="F102" s="786" t="s">
        <v>948</v>
      </c>
      <c r="G102" s="796" t="s">
        <v>960</v>
      </c>
      <c r="H102" s="762"/>
    </row>
    <row r="103" spans="1:8">
      <c r="A103" s="781"/>
      <c r="B103" s="952"/>
      <c r="C103" s="956"/>
      <c r="D103" s="949"/>
      <c r="E103" s="946"/>
      <c r="F103" s="801" t="s">
        <v>822</v>
      </c>
      <c r="G103" s="796"/>
      <c r="H103" s="762"/>
    </row>
    <row r="104" spans="1:8">
      <c r="A104" s="781"/>
      <c r="B104" s="951" t="s">
        <v>993</v>
      </c>
      <c r="C104" s="954" t="s">
        <v>994</v>
      </c>
      <c r="D104" s="951" t="s">
        <v>854</v>
      </c>
      <c r="E104" s="945" t="s">
        <v>855</v>
      </c>
      <c r="F104" s="788" t="s">
        <v>825</v>
      </c>
      <c r="G104" s="806" t="s">
        <v>995</v>
      </c>
      <c r="H104" s="762"/>
    </row>
    <row r="105" spans="1:8">
      <c r="A105" s="781"/>
      <c r="B105" s="953"/>
      <c r="C105" s="955"/>
      <c r="D105" s="952"/>
      <c r="E105" s="946"/>
      <c r="F105" s="801" t="s">
        <v>821</v>
      </c>
      <c r="G105" s="806"/>
      <c r="H105" s="762"/>
    </row>
    <row r="106" spans="1:8" ht="26">
      <c r="A106" s="781"/>
      <c r="B106" s="952"/>
      <c r="C106" s="956"/>
      <c r="D106" s="762" t="s">
        <v>996</v>
      </c>
      <c r="E106" s="764" t="s">
        <v>997</v>
      </c>
      <c r="F106" s="801" t="s">
        <v>822</v>
      </c>
      <c r="G106" s="796"/>
      <c r="H106" s="762"/>
    </row>
    <row r="107" spans="1:8">
      <c r="A107" s="781"/>
      <c r="B107" s="951" t="s">
        <v>998</v>
      </c>
      <c r="C107" s="954" t="s">
        <v>999</v>
      </c>
      <c r="D107" s="766" t="s">
        <v>854</v>
      </c>
      <c r="E107" s="763" t="s">
        <v>855</v>
      </c>
      <c r="F107" s="786" t="s">
        <v>834</v>
      </c>
      <c r="G107" s="796" t="s">
        <v>1000</v>
      </c>
      <c r="H107" s="762"/>
    </row>
    <row r="108" spans="1:8">
      <c r="A108" s="781"/>
      <c r="B108" s="952"/>
      <c r="C108" s="956"/>
      <c r="D108" s="762" t="s">
        <v>1001</v>
      </c>
      <c r="E108" s="764" t="s">
        <v>1002</v>
      </c>
      <c r="F108" s="801" t="s">
        <v>859</v>
      </c>
      <c r="G108" s="796"/>
      <c r="H108" s="762"/>
    </row>
    <row r="109" spans="1:8">
      <c r="A109" s="781"/>
      <c r="B109" s="951" t="s">
        <v>1003</v>
      </c>
      <c r="C109" s="954" t="s">
        <v>57</v>
      </c>
      <c r="D109" s="951" t="s">
        <v>1004</v>
      </c>
      <c r="E109" s="945" t="s">
        <v>855</v>
      </c>
      <c r="F109" s="786" t="s">
        <v>825</v>
      </c>
      <c r="G109" s="806" t="s">
        <v>1005</v>
      </c>
      <c r="H109" s="762"/>
    </row>
    <row r="110" spans="1:8">
      <c r="A110" s="781"/>
      <c r="B110" s="953"/>
      <c r="C110" s="955"/>
      <c r="D110" s="952"/>
      <c r="E110" s="946"/>
      <c r="F110" s="801" t="s">
        <v>821</v>
      </c>
      <c r="G110" s="806"/>
      <c r="H110" s="762"/>
    </row>
    <row r="111" spans="1:8">
      <c r="A111" s="781"/>
      <c r="B111" s="953"/>
      <c r="C111" s="955"/>
      <c r="D111" s="762" t="s">
        <v>1006</v>
      </c>
      <c r="E111" s="764" t="s">
        <v>1007</v>
      </c>
      <c r="F111" s="801" t="s">
        <v>1008</v>
      </c>
      <c r="G111" s="796"/>
      <c r="H111" s="762"/>
    </row>
    <row r="112" spans="1:8" ht="52">
      <c r="A112" s="781"/>
      <c r="B112" s="953"/>
      <c r="C112" s="809" t="s">
        <v>1009</v>
      </c>
      <c r="D112" s="762" t="s">
        <v>1010</v>
      </c>
      <c r="E112" s="764" t="s">
        <v>1011</v>
      </c>
      <c r="F112" s="801" t="s">
        <v>1012</v>
      </c>
      <c r="G112" s="796"/>
      <c r="H112" s="762"/>
    </row>
    <row r="113" spans="1:8">
      <c r="A113" s="781"/>
      <c r="B113" s="953"/>
      <c r="C113" s="954" t="s">
        <v>1013</v>
      </c>
      <c r="D113" s="947" t="s">
        <v>1014</v>
      </c>
      <c r="E113" s="945" t="s">
        <v>855</v>
      </c>
      <c r="F113" s="788" t="s">
        <v>891</v>
      </c>
      <c r="G113" s="806" t="s">
        <v>1015</v>
      </c>
      <c r="H113" s="762"/>
    </row>
    <row r="114" spans="1:8">
      <c r="A114" s="781"/>
      <c r="B114" s="953"/>
      <c r="C114" s="955"/>
      <c r="D114" s="949"/>
      <c r="E114" s="946"/>
      <c r="F114" s="801" t="s">
        <v>821</v>
      </c>
      <c r="G114" s="806"/>
      <c r="H114" s="762"/>
    </row>
    <row r="115" spans="1:8">
      <c r="A115" s="781"/>
      <c r="B115" s="953"/>
      <c r="C115" s="955"/>
      <c r="D115" s="762" t="s">
        <v>1016</v>
      </c>
      <c r="E115" s="764" t="s">
        <v>1017</v>
      </c>
      <c r="F115" s="801" t="s">
        <v>1018</v>
      </c>
      <c r="G115" s="796"/>
      <c r="H115" s="762"/>
    </row>
    <row r="116" spans="1:8" ht="39">
      <c r="A116" s="781"/>
      <c r="B116" s="953"/>
      <c r="C116" s="956"/>
      <c r="D116" s="762" t="s">
        <v>1019</v>
      </c>
      <c r="E116" s="764" t="s">
        <v>1020</v>
      </c>
      <c r="F116" s="801" t="s">
        <v>831</v>
      </c>
      <c r="G116" s="804"/>
      <c r="H116" s="767"/>
    </row>
    <row r="117" spans="1:8">
      <c r="A117"/>
      <c r="B117" s="953"/>
      <c r="C117" s="954" t="s">
        <v>78</v>
      </c>
      <c r="D117" s="947" t="s">
        <v>1021</v>
      </c>
      <c r="E117" s="945" t="s">
        <v>855</v>
      </c>
      <c r="F117" s="788" t="s">
        <v>891</v>
      </c>
      <c r="G117" s="804" t="s">
        <v>1022</v>
      </c>
      <c r="H117" s="767"/>
    </row>
    <row r="118" spans="1:8">
      <c r="A118"/>
      <c r="B118" s="953"/>
      <c r="C118" s="956"/>
      <c r="D118" s="949"/>
      <c r="E118" s="946"/>
      <c r="F118" s="801" t="s">
        <v>821</v>
      </c>
      <c r="G118" s="804"/>
      <c r="H118" s="767"/>
    </row>
    <row r="119" spans="1:8" ht="26">
      <c r="A119"/>
      <c r="B119" s="953"/>
      <c r="C119" s="768"/>
      <c r="D119" s="762" t="s">
        <v>1023</v>
      </c>
      <c r="E119" s="764" t="s">
        <v>1024</v>
      </c>
      <c r="F119" s="801" t="s">
        <v>1025</v>
      </c>
      <c r="G119" s="804"/>
      <c r="H119" s="767"/>
    </row>
    <row r="120" spans="1:8" ht="26">
      <c r="A120"/>
      <c r="B120" s="952"/>
      <c r="C120" s="768" t="s">
        <v>1026</v>
      </c>
      <c r="D120" s="762" t="s">
        <v>1027</v>
      </c>
      <c r="E120" s="764" t="s">
        <v>1028</v>
      </c>
      <c r="F120" s="801" t="s">
        <v>798</v>
      </c>
      <c r="G120" s="804"/>
      <c r="H120" s="767"/>
    </row>
  </sheetData>
  <sheetProtection algorithmName="SHA-512" hashValue="2DTX7VhSXCLNJG6ZXYN+LcT+xem62N2us4xh2lSDMtJ5GRYFeO7tzwnMa6HfLMDJ6WXB6FsapGdavcnqVSapQQ==" saltValue="4nifb5mJ7oPZIlOGj4Lmww==" spinCount="100000" sheet="1" objects="1" scenarios="1" selectLockedCells="1" selectUnlockedCells="1"/>
  <mergeCells count="84">
    <mergeCell ref="D6:E6"/>
    <mergeCell ref="C22:C31"/>
    <mergeCell ref="B68:B73"/>
    <mergeCell ref="C68:C73"/>
    <mergeCell ref="B65:B67"/>
    <mergeCell ref="C65:C67"/>
    <mergeCell ref="B6:C6"/>
    <mergeCell ref="E59:E60"/>
    <mergeCell ref="B47:B48"/>
    <mergeCell ref="C47:C48"/>
    <mergeCell ref="B49:B55"/>
    <mergeCell ref="C49:C55"/>
    <mergeCell ref="D49:D50"/>
    <mergeCell ref="E49:E50"/>
    <mergeCell ref="B56:B58"/>
    <mergeCell ref="C56:C58"/>
    <mergeCell ref="B109:B120"/>
    <mergeCell ref="C109:C111"/>
    <mergeCell ref="D109:D110"/>
    <mergeCell ref="E109:E110"/>
    <mergeCell ref="C113:C116"/>
    <mergeCell ref="D113:D114"/>
    <mergeCell ref="E113:E114"/>
    <mergeCell ref="C117:C118"/>
    <mergeCell ref="D117:D118"/>
    <mergeCell ref="E117:E118"/>
    <mergeCell ref="B104:B106"/>
    <mergeCell ref="C104:C106"/>
    <mergeCell ref="D104:D105"/>
    <mergeCell ref="E104:E105"/>
    <mergeCell ref="B107:B108"/>
    <mergeCell ref="C107:C108"/>
    <mergeCell ref="D96:D97"/>
    <mergeCell ref="E96:E97"/>
    <mergeCell ref="B100:B103"/>
    <mergeCell ref="C100:C103"/>
    <mergeCell ref="D100:D101"/>
    <mergeCell ref="E100:E101"/>
    <mergeCell ref="D102:D103"/>
    <mergeCell ref="E102:E103"/>
    <mergeCell ref="B96:B99"/>
    <mergeCell ref="C96:C99"/>
    <mergeCell ref="E82:E83"/>
    <mergeCell ref="D84:D85"/>
    <mergeCell ref="E84:E85"/>
    <mergeCell ref="B92:B95"/>
    <mergeCell ref="C92:C95"/>
    <mergeCell ref="D92:D93"/>
    <mergeCell ref="E92:E93"/>
    <mergeCell ref="B80:B91"/>
    <mergeCell ref="C80:C91"/>
    <mergeCell ref="D80:D81"/>
    <mergeCell ref="E80:E81"/>
    <mergeCell ref="D82:D83"/>
    <mergeCell ref="D74:D75"/>
    <mergeCell ref="E74:E75"/>
    <mergeCell ref="B78:B79"/>
    <mergeCell ref="C78:C79"/>
    <mergeCell ref="D78:D79"/>
    <mergeCell ref="B74:B77"/>
    <mergeCell ref="C74:C77"/>
    <mergeCell ref="B59:B64"/>
    <mergeCell ref="C59:C64"/>
    <mergeCell ref="D59:D60"/>
    <mergeCell ref="B39:B43"/>
    <mergeCell ref="C39:C43"/>
    <mergeCell ref="B44:B46"/>
    <mergeCell ref="C44:C46"/>
    <mergeCell ref="D44:D45"/>
    <mergeCell ref="E44:E45"/>
    <mergeCell ref="D28:D30"/>
    <mergeCell ref="E28:E30"/>
    <mergeCell ref="C32:C33"/>
    <mergeCell ref="B36:B38"/>
    <mergeCell ref="C36:C38"/>
    <mergeCell ref="D36:D37"/>
    <mergeCell ref="E36:E37"/>
    <mergeCell ref="B10:B33"/>
    <mergeCell ref="C10:C14"/>
    <mergeCell ref="C16:C19"/>
    <mergeCell ref="D23:D25"/>
    <mergeCell ref="E23:E25"/>
    <mergeCell ref="D26:D27"/>
    <mergeCell ref="E26:E27"/>
  </mergeCells>
  <hyperlinks>
    <hyperlink ref="F30" location="'Biodiversity &amp; Environment'!A1" display="Perseus Data Book 2024 - Biodiversity &amp; Environment" xr:uid="{E2D9DCF9-FC91-4107-88F2-50117529B0A7}"/>
    <hyperlink ref="F38" location="'Economic contributions'!A1" display="Perseus Data Book 2024 - Economic Contributions" xr:uid="{73D19488-D5DB-44B7-8E3E-64FEBE38AC5F}"/>
    <hyperlink ref="F46" location="'Economic contributions'!A1" display="Perseus Data Book 2024 - Economic Contributions" xr:uid="{4886AD2F-9251-4293-A46E-B3FC9F2145F7}"/>
    <hyperlink ref="F43" location="'Economic contributions'!A1" display="Perseus Data Book 2024 - Economic Contributions" xr:uid="{60B45F6A-28D9-4F55-9DF1-CBD4E153355F}"/>
    <hyperlink ref="F53" location="Water!A1" display="Perseus Data Book 2024 - Water" xr:uid="{E28FCC95-5098-4175-904F-9F143F84FB25}"/>
    <hyperlink ref="F58" location="'Biodiversity &amp; Environment'!A1" display="Perseus Data Book 2024 - Biodiversity &amp; Environment" xr:uid="{44DBE730-3F11-4467-94C3-A642B7000CE2}"/>
    <hyperlink ref="F61" location="Emissions!A1" display="Perseus Data Book 2024 - Emissions" xr:uid="{CC4FC3D2-8BF3-4320-98CD-AC7B2A972912}"/>
    <hyperlink ref="F66" location="Energy!A1" display="Perseus Data Book 2024 - Energy" xr:uid="{24B0E122-57C1-42B9-8FF0-8DD32B4D3BED}"/>
    <hyperlink ref="F71" location="Waste!A1" display="Perseus Data Book 2024 - Waste" xr:uid="{E45E6803-A30A-416F-B5BB-372578022588}"/>
    <hyperlink ref="F76" location="People!A1" display="Perseus Data Book 2024 - People " xr:uid="{ACB1CD73-C695-4AE2-8815-841E74C1D0BC}"/>
    <hyperlink ref="F77" location="People!A1" display="Perseus Data Book 2024 - People " xr:uid="{35F7D5F2-08AC-42A1-A87E-685453590E2F}"/>
    <hyperlink ref="F90" location="Safety!A1" display="Perseus Data Book 2024 - Safety" xr:uid="{5B631337-E63A-4539-BC39-CD534DBFCEC1}"/>
    <hyperlink ref="F91" location="Health!A1" display="Perseus Data Book 2024 - Health" xr:uid="{36C2C0CC-29C6-407F-9C4F-F23A4F2BA5B7}"/>
    <hyperlink ref="F94" location="People!A1" display="Perseus Data Book 2024 - People " xr:uid="{65711E00-17AE-4F5D-AFB0-27DCE60F9828}"/>
    <hyperlink ref="F95" location="People!A1" display="Perseus Data Book 2024 - People " xr:uid="{1BBE2E5D-1223-4DBD-82C7-756C90207880}"/>
    <hyperlink ref="F98" location="People!A1" display="Perseus Data Book 2024 - People " xr:uid="{03CA5F70-447A-4EB7-B5F4-113DA40DA3D0}"/>
    <hyperlink ref="F103" location="'Communities &amp; Human Rights '!A1" display="Perseus Data Book 2024 - Communities &amp; Human Rights" xr:uid="{F6FFAC43-E927-4C92-AA0D-EB36289380B5}"/>
    <hyperlink ref="F106" location="'Communities &amp; Human Rights '!A1" display="Perseus Data Book 2024 - Communities &amp; Human Rights" xr:uid="{941F3FBE-AADD-4E69-BA69-77CA4BD82D9A}"/>
    <hyperlink ref="F108" location="'Economic contributions'!A1" display="Perseus Data Book 2024 - Economic Contributions" xr:uid="{8E705734-8F0A-4F1C-BCEA-2B0D7F12AFD0}"/>
    <hyperlink ref="F111" location="'Artisanal Mining'!A1" display="Perseus Data Book 2024 -  Artisanal Mining" xr:uid="{66ABB6E3-E613-414D-8486-A42C5AE3D3D4}"/>
    <hyperlink ref="F112" location="Resettlement!A1" display="Perseus Data Book 2024 - Resettlement" xr:uid="{246F4B83-ED9B-4B91-8A78-97DB48827424}"/>
    <hyperlink ref="F115" location="Closure!A1" display="Perseus Data Book 2024 - Closure" xr:uid="{5453596F-0A53-445B-B623-D21257A15D64}"/>
    <hyperlink ref="F116" location="'Biodiversity &amp; Environment'!A1" display="Perseus Data Book 2024 - Biodiversity &amp; Environment" xr:uid="{789A099A-3BE2-4A7C-99B9-7E98A5E141E9}"/>
    <hyperlink ref="F119" location="Tailings!A1" display="Perseus Data Book 2024 - Tailings" xr:uid="{8838DE95-1134-4C8C-9268-A60EFD967CF9}"/>
    <hyperlink ref="F120" location="People!A1" display="Perseus Data Book 2024 - People " xr:uid="{63955F9A-1AED-42D1-96F6-8FA50DBA749E}"/>
    <hyperlink ref="F40" r:id="rId1" xr:uid="{F5E43EB4-8727-4983-87CD-E954A704998C}"/>
    <hyperlink ref="F41" r:id="rId2" xr:uid="{61E32505-FFF3-454C-930E-0C08A3ABD3AA}"/>
    <hyperlink ref="F42" r:id="rId3" xr:uid="{0C0FEA19-C18E-464F-879C-AC682E330D92}"/>
    <hyperlink ref="F16" location="'People'!A1" display="Perseus Data Book 2026 - People " xr:uid="{23CF2FB7-5D84-4531-932B-6F1675D806BB}"/>
    <hyperlink ref="F29" location="'Communities &amp; Human Rights '!A1" display="Perseus Data Book 2024 - Communities &amp; Human Rights" xr:uid="{42733863-025C-4A40-A0A4-CAE6E8B781D4}"/>
    <hyperlink ref="F27" location="'Communities &amp; Human Rights '!A1" display="Perseus Data Book 2024 - Communities &amp; Human Rights" xr:uid="{1F1E368E-DF51-42C9-BE1B-DA93A9B22AD4}"/>
    <hyperlink ref="F25" location="'Communities &amp; Human Rights '!A1" display="Perseus Data Book 2024 - Communities &amp; Human Rights" xr:uid="{AA81DD2C-F788-4171-A755-273A57603E7E}"/>
    <hyperlink ref="F54:F55" location="Water!A1" display="Perseus Data Book 2024 - Water" xr:uid="{0A4B4BBF-EBC5-4604-AB40-7842D3860FD0}"/>
    <hyperlink ref="F62:F64" location="Emissions!A1" display="Perseus Data Book 2024 - Emissions" xr:uid="{4D9D75DA-1611-42ED-B8CA-8C27C21BD995}"/>
    <hyperlink ref="F67" location="Energy!A1" display="Perseus Data Book 2024 - Energy" xr:uid="{F2290E51-A19F-495B-ADF6-1ED8FA366CE1}"/>
    <hyperlink ref="F72:F73" location="Waste!A1" display="Perseus Data Book 2024 - Waste" xr:uid="{4940186E-4C9D-4227-9983-C0A81B5181E1}"/>
    <hyperlink ref="F99" location="People!A1" display="Perseus Data Book 2024 - People " xr:uid="{C4221A65-7B52-4AB6-833A-A60501A6C2B4}"/>
    <hyperlink ref="F24" location="'Data Contents'!A1" display="Perseus Data Book 2026 - Data Contents: FY26 Material Topics and Management Approach" xr:uid="{C15B5C94-CE02-4D3B-9260-A200F16073D2}"/>
    <hyperlink ref="F45" location="'Data Contents'!A1" display="Perseus Data Book 2026 - Data Contents: FY26 Material Topics and Management Approach" xr:uid="{1ED4C44E-52E0-45F7-956B-AB1C5C4BD544}"/>
    <hyperlink ref="F50" location="'Data Contents'!A1" display="Perseus Data Book 2026 - Data Contents: FY26 Material Topics and Management Approach" xr:uid="{1493FE0A-2A30-4A73-A6B2-589C43869087}"/>
    <hyperlink ref="F60" location="'Data Contents'!A1" display="Perseus Data Book 2026 - Data Contents: FY26 Material Topics and Management Approach" xr:uid="{78279FCE-4C4D-4B7C-8C5A-3C91129BEFC5}"/>
    <hyperlink ref="F75" location="'Data Contents'!A1" display="Perseus Data Book 2026 - Data Contents: FY26 Material Topics and Management Approach" xr:uid="{6574F268-6F80-4F4C-915B-A413805709A3}"/>
    <hyperlink ref="F79" location="'Data Contents'!A1" display="Perseus Data Book 2026 - Data Contents: FY26 Material Topics and Management Approach" xr:uid="{30AA6083-58AF-41C4-A5B8-B75421E66875}"/>
    <hyperlink ref="F81" location="'Data Contents'!A1" display="Perseus Data Book 2026 - Data Contents: FY26 Material Topics and Management Approach" xr:uid="{3BF80CC8-603A-4B4F-B6B6-137C71154363}"/>
    <hyperlink ref="F83" location="'Data Contents'!A1" display="Perseus Data Book 2026 - Data Contents: FY26 Material Topics and Management Approach" xr:uid="{F63199A9-B77E-4B5A-AEC2-1E47138E056C}"/>
    <hyperlink ref="F84" location="'Data Contents'!A1" display="Perseus Data Book 2026 - Data Contents: FY26 Material Topics and Management Approach" xr:uid="{332C3F29-CAED-406B-AB9A-ECA46A313340}"/>
    <hyperlink ref="F93" location="'Data Contents'!A1" display="Perseus Data Book 2026 - Data Contents: FY26 Material Topics and Management Approach" xr:uid="{B38F32C7-ED28-4911-B0D1-FE1806D94CD8}"/>
    <hyperlink ref="F97" location="'Data Contents'!A1" display="Perseus Data Book 2026 - Data Contents: FY26 Material Topics and Management Approach" xr:uid="{4AA716C1-06F4-4ECC-930A-651D55712761}"/>
    <hyperlink ref="F101" location="'Data Contents'!A1" display="Perseus Data Book 2026 - Data Contents: FY26 Material Topics and Management Approach" xr:uid="{F05B7B76-8DF0-4871-8A4C-014DF3205DF1}"/>
    <hyperlink ref="F105" location="'Data Contents'!A1" display="Perseus Data Book 2026 - Data Contents: FY26 Material Topics and Management Approach" xr:uid="{30B1650A-F75C-4D9C-BD22-0C7FB0AECDC9}"/>
    <hyperlink ref="F110" location="'Data Contents'!A1" display="Perseus Data Book 2026 - Data Contents: FY26 Material Topics and Management Approach" xr:uid="{4492F2D4-7478-443D-9B84-14B58E8474AE}"/>
    <hyperlink ref="F114" location="'Data Contents'!A1" display="Perseus Data Book 2026 - Data Contents: FY26 Material Topics and Management Approach" xr:uid="{1951D854-76DE-408A-B99A-04FA18C286AF}"/>
    <hyperlink ref="F118" location="'Data Contents'!A1" display="Perseus Data Book 2026 - Data Contents: FY26 Material Topics and Management Approach" xr:uid="{BCCA5DD8-F3C3-43F9-AB56-94DEDEEB59C5}"/>
    <hyperlink ref="F37" location="'Data Contents'!A1" display="Perseus Data Book 2026 - Data Contents: FY26 Material Topics and Management Approach" xr:uid="{29599CFC-8207-494E-BB56-A802EDF625D0}"/>
  </hyperlinks>
  <pageMargins left="0.7" right="0.7" top="0.75" bottom="0.75" header="0.3" footer="0.3"/>
  <pageSetup paperSize="9" orientation="portrait" verticalDpi="300" r:id="rId4"/>
  <drawing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FEDFB-4198-4506-A0AD-6BBBDF7E0F62}">
  <sheetPr>
    <pageSetUpPr autoPageBreaks="0"/>
  </sheetPr>
  <dimension ref="A1:H81"/>
  <sheetViews>
    <sheetView showGridLines="0" zoomScale="102" zoomScaleNormal="70" workbookViewId="0">
      <selection activeCell="J70" sqref="J70"/>
    </sheetView>
  </sheetViews>
  <sheetFormatPr defaultColWidth="9.26953125" defaultRowHeight="14.5"/>
  <cols>
    <col min="1" max="1" width="3.453125" style="12" customWidth="1"/>
    <col min="2" max="2" width="32.26953125" style="137" customWidth="1"/>
    <col min="3" max="3" width="67.54296875" style="137" customWidth="1"/>
    <col min="4" max="4" width="85" style="137" customWidth="1"/>
    <col min="5" max="5" width="12.26953125" style="138" customWidth="1"/>
    <col min="6" max="6" width="25.26953125" style="137" customWidth="1"/>
    <col min="7" max="7" width="9.26953125" style="12"/>
    <col min="8" max="9" width="9.26953125" style="12" customWidth="1"/>
    <col min="10" max="16384" width="9.26953125" style="12"/>
  </cols>
  <sheetData>
    <row r="1" spans="2:6">
      <c r="B1" s="820"/>
      <c r="C1"/>
      <c r="D1"/>
      <c r="E1"/>
      <c r="F1"/>
    </row>
    <row r="2" spans="2:6">
      <c r="B2"/>
      <c r="C2"/>
      <c r="D2"/>
      <c r="E2" s="850"/>
      <c r="F2"/>
    </row>
    <row r="3" spans="2:6">
      <c r="B3" s="821"/>
      <c r="C3" s="852" t="s">
        <v>279</v>
      </c>
      <c r="D3"/>
      <c r="E3"/>
      <c r="F3"/>
    </row>
    <row r="5" spans="2:6">
      <c r="B5" s="816"/>
      <c r="C5" s="816"/>
      <c r="D5"/>
      <c r="E5"/>
      <c r="F5"/>
    </row>
    <row r="6" spans="2:6">
      <c r="B6" s="822" t="s">
        <v>1029</v>
      </c>
      <c r="C6" s="823"/>
      <c r="D6" s="814"/>
      <c r="E6" s="824"/>
      <c r="F6"/>
    </row>
    <row r="7" spans="2:6">
      <c r="B7" s="817" t="s">
        <v>1030</v>
      </c>
      <c r="C7"/>
      <c r="D7" s="814"/>
      <c r="E7" s="824"/>
      <c r="F7"/>
    </row>
    <row r="8" spans="2:6">
      <c r="B8" s="825" t="s">
        <v>1031</v>
      </c>
      <c r="C8"/>
      <c r="D8" s="814"/>
      <c r="E8" s="824"/>
      <c r="F8"/>
    </row>
    <row r="9" spans="2:6">
      <c r="B9" s="826" t="s">
        <v>1032</v>
      </c>
      <c r="C9"/>
      <c r="D9" s="814"/>
      <c r="E9" s="824"/>
      <c r="F9"/>
    </row>
    <row r="10" spans="2:6">
      <c r="B10" s="827" t="s">
        <v>1033</v>
      </c>
      <c r="C10"/>
      <c r="D10" s="814"/>
      <c r="E10" s="824"/>
      <c r="F10"/>
    </row>
    <row r="11" spans="2:6">
      <c r="B11" s="828" t="s">
        <v>1034</v>
      </c>
      <c r="C11"/>
      <c r="D11" s="814"/>
      <c r="E11" s="824"/>
      <c r="F11"/>
    </row>
    <row r="12" spans="2:6">
      <c r="B12" s="829" t="s">
        <v>1035</v>
      </c>
      <c r="C12"/>
      <c r="D12" s="814"/>
      <c r="E12" s="824"/>
      <c r="F12"/>
    </row>
    <row r="13" spans="2:6">
      <c r="B13" s="822"/>
      <c r="C13" s="823"/>
      <c r="D13" s="814"/>
      <c r="E13" s="824"/>
      <c r="F13"/>
    </row>
    <row r="14" spans="2:6" ht="45.75" customHeight="1">
      <c r="B14" s="960" t="s">
        <v>1036</v>
      </c>
      <c r="C14" s="960"/>
      <c r="D14" s="772" t="s">
        <v>1037</v>
      </c>
      <c r="E14" s="830" t="s">
        <v>1038</v>
      </c>
      <c r="F14" s="853" t="s">
        <v>1039</v>
      </c>
    </row>
    <row r="15" spans="2:6" ht="19.5" customHeight="1">
      <c r="B15" s="964" t="s">
        <v>1040</v>
      </c>
      <c r="C15" s="964"/>
      <c r="D15" s="964"/>
      <c r="E15" s="964"/>
      <c r="F15"/>
    </row>
    <row r="16" spans="2:6" ht="52.5" customHeight="1">
      <c r="B16" s="771" t="s">
        <v>1041</v>
      </c>
      <c r="C16" s="764" t="s">
        <v>1042</v>
      </c>
      <c r="D16" s="764" t="s">
        <v>1043</v>
      </c>
      <c r="E16" s="831" t="s">
        <v>1044</v>
      </c>
      <c r="F16" s="832"/>
    </row>
    <row r="17" spans="2:8" ht="52">
      <c r="B17" s="771" t="s">
        <v>1045</v>
      </c>
      <c r="C17" s="764" t="s">
        <v>1046</v>
      </c>
      <c r="D17" s="774" t="s">
        <v>829</v>
      </c>
      <c r="E17" s="831" t="s">
        <v>881</v>
      </c>
      <c r="F17" s="832"/>
      <c r="G17"/>
      <c r="H17"/>
    </row>
    <row r="18" spans="2:8" ht="39">
      <c r="B18" s="774" t="s">
        <v>1047</v>
      </c>
      <c r="C18" s="764" t="s">
        <v>1048</v>
      </c>
      <c r="D18" s="774" t="s">
        <v>829</v>
      </c>
      <c r="E18" s="831" t="s">
        <v>881</v>
      </c>
      <c r="F18" s="832"/>
      <c r="G18"/>
      <c r="H18"/>
    </row>
    <row r="19" spans="2:8" ht="26">
      <c r="B19" s="773" t="s">
        <v>1049</v>
      </c>
      <c r="C19" s="765" t="s">
        <v>1050</v>
      </c>
      <c r="D19" s="774" t="s">
        <v>829</v>
      </c>
      <c r="E19" s="831" t="s">
        <v>1000</v>
      </c>
      <c r="F19" s="965"/>
      <c r="G19"/>
      <c r="H19"/>
    </row>
    <row r="20" spans="2:8">
      <c r="B20" s="771"/>
      <c r="C20" s="764"/>
      <c r="D20" s="851" t="s">
        <v>859</v>
      </c>
      <c r="E20" s="833"/>
      <c r="F20" s="965"/>
      <c r="G20"/>
      <c r="H20"/>
    </row>
    <row r="21" spans="2:8" ht="37.5" customHeight="1">
      <c r="B21" s="773" t="s">
        <v>1051</v>
      </c>
      <c r="C21" s="765" t="s">
        <v>1052</v>
      </c>
      <c r="D21" s="774" t="s">
        <v>829</v>
      </c>
      <c r="E21" s="834" t="s">
        <v>862</v>
      </c>
      <c r="F21" s="965"/>
      <c r="G21"/>
      <c r="H21"/>
    </row>
    <row r="22" spans="2:8">
      <c r="B22" s="771"/>
      <c r="C22" s="764"/>
      <c r="D22" s="851" t="s">
        <v>859</v>
      </c>
      <c r="E22" s="835"/>
      <c r="F22" s="965"/>
      <c r="G22"/>
      <c r="H22"/>
    </row>
    <row r="23" spans="2:8" ht="39">
      <c r="B23" s="773" t="s">
        <v>1053</v>
      </c>
      <c r="C23" s="765" t="s">
        <v>1054</v>
      </c>
      <c r="D23" s="774" t="s">
        <v>829</v>
      </c>
      <c r="E23" s="834" t="s">
        <v>862</v>
      </c>
      <c r="F23" s="965"/>
      <c r="G23"/>
      <c r="H23"/>
    </row>
    <row r="24" spans="2:8">
      <c r="B24" s="773"/>
      <c r="C24" s="765"/>
      <c r="D24" s="807" t="s">
        <v>865</v>
      </c>
      <c r="E24" s="834"/>
      <c r="F24" s="965"/>
      <c r="G24"/>
      <c r="H24"/>
    </row>
    <row r="25" spans="2:8">
      <c r="B25" s="771"/>
      <c r="C25" s="764"/>
      <c r="D25" s="851" t="s">
        <v>859</v>
      </c>
      <c r="E25" s="835"/>
      <c r="F25" s="965"/>
      <c r="G25"/>
      <c r="H25"/>
    </row>
    <row r="26" spans="2:8" ht="39">
      <c r="B26" s="771" t="s">
        <v>1055</v>
      </c>
      <c r="C26" s="764" t="s">
        <v>1056</v>
      </c>
      <c r="D26" s="774" t="s">
        <v>1057</v>
      </c>
      <c r="E26" s="834" t="s">
        <v>1058</v>
      </c>
      <c r="F26" s="837"/>
      <c r="G26"/>
      <c r="H26"/>
    </row>
    <row r="27" spans="2:8" ht="23.25" customHeight="1">
      <c r="B27" s="958" t="s">
        <v>1059</v>
      </c>
      <c r="C27" s="958"/>
      <c r="D27" s="958"/>
      <c r="E27" s="959"/>
      <c r="F27" s="838"/>
      <c r="G27"/>
      <c r="H27"/>
    </row>
    <row r="28" spans="2:8" ht="26">
      <c r="B28" s="771" t="s">
        <v>1060</v>
      </c>
      <c r="C28" s="764" t="s">
        <v>1061</v>
      </c>
      <c r="D28" s="774" t="s">
        <v>1062</v>
      </c>
      <c r="E28" s="834" t="s">
        <v>1063</v>
      </c>
      <c r="F28" s="837"/>
      <c r="G28"/>
      <c r="H28"/>
    </row>
    <row r="29" spans="2:8" ht="26">
      <c r="B29" s="771" t="s">
        <v>1064</v>
      </c>
      <c r="C29" s="764" t="s">
        <v>1065</v>
      </c>
      <c r="D29" s="774" t="s">
        <v>1066</v>
      </c>
      <c r="E29" s="834" t="s">
        <v>840</v>
      </c>
      <c r="F29" s="837"/>
      <c r="G29"/>
      <c r="H29"/>
    </row>
    <row r="30" spans="2:8" ht="52">
      <c r="B30" s="771" t="s">
        <v>1067</v>
      </c>
      <c r="C30" s="764" t="s">
        <v>1068</v>
      </c>
      <c r="D30" s="774" t="s">
        <v>1069</v>
      </c>
      <c r="E30" s="834" t="s">
        <v>1070</v>
      </c>
      <c r="F30" s="837"/>
      <c r="G30"/>
      <c r="H30"/>
    </row>
    <row r="31" spans="2:8" ht="78">
      <c r="B31" s="771" t="s">
        <v>1071</v>
      </c>
      <c r="C31" s="764" t="s">
        <v>1072</v>
      </c>
      <c r="D31" s="774" t="s">
        <v>1073</v>
      </c>
      <c r="E31" s="834" t="s">
        <v>1074</v>
      </c>
      <c r="F31" s="837"/>
      <c r="G31"/>
      <c r="H31"/>
    </row>
    <row r="32" spans="2:8" ht="52">
      <c r="B32" s="771" t="s">
        <v>1075</v>
      </c>
      <c r="C32" s="764" t="s">
        <v>1076</v>
      </c>
      <c r="D32" s="774" t="s">
        <v>1077</v>
      </c>
      <c r="E32" s="834" t="s">
        <v>1078</v>
      </c>
      <c r="F32" s="837"/>
      <c r="G32"/>
      <c r="H32"/>
    </row>
    <row r="33" spans="2:8" ht="29.25" customHeight="1">
      <c r="B33" s="961" t="s">
        <v>1079</v>
      </c>
      <c r="C33" s="962"/>
      <c r="D33" s="962"/>
      <c r="E33" s="962"/>
      <c r="F33" s="838"/>
      <c r="G33"/>
      <c r="H33"/>
    </row>
    <row r="34" spans="2:8" ht="63" customHeight="1">
      <c r="B34" s="771" t="s">
        <v>1080</v>
      </c>
      <c r="C34" s="764" t="s">
        <v>1081</v>
      </c>
      <c r="D34" s="774" t="s">
        <v>829</v>
      </c>
      <c r="E34" s="834" t="s">
        <v>881</v>
      </c>
      <c r="F34" s="825"/>
      <c r="G34"/>
      <c r="H34"/>
    </row>
    <row r="35" spans="2:8" ht="39">
      <c r="B35" s="771" t="s">
        <v>1082</v>
      </c>
      <c r="C35" s="764" t="s">
        <v>1083</v>
      </c>
      <c r="D35" s="774" t="s">
        <v>1084</v>
      </c>
      <c r="E35" s="834" t="s">
        <v>1085</v>
      </c>
      <c r="F35" s="837"/>
      <c r="G35"/>
      <c r="H35"/>
    </row>
    <row r="36" spans="2:8" ht="78">
      <c r="B36" s="771" t="s">
        <v>1086</v>
      </c>
      <c r="C36" s="764" t="s">
        <v>1087</v>
      </c>
      <c r="D36" s="774" t="s">
        <v>825</v>
      </c>
      <c r="E36" s="834" t="s">
        <v>1005</v>
      </c>
      <c r="F36" s="837"/>
      <c r="G36"/>
      <c r="H36"/>
    </row>
    <row r="37" spans="2:8">
      <c r="B37" s="960" t="s">
        <v>1088</v>
      </c>
      <c r="C37" s="960"/>
      <c r="D37" s="772" t="s">
        <v>1037</v>
      </c>
      <c r="E37" s="830"/>
      <c r="F37" s="839"/>
      <c r="G37"/>
      <c r="H37"/>
    </row>
    <row r="38" spans="2:8" ht="30.75" customHeight="1">
      <c r="B38" s="961" t="s">
        <v>1089</v>
      </c>
      <c r="C38" s="962"/>
      <c r="D38" s="962"/>
      <c r="E38" s="962"/>
      <c r="F38" s="840"/>
      <c r="G38"/>
      <c r="H38"/>
    </row>
    <row r="39" spans="2:8" ht="39">
      <c r="B39" s="774" t="s">
        <v>24</v>
      </c>
      <c r="C39" s="764" t="s">
        <v>1090</v>
      </c>
      <c r="D39" s="774" t="s">
        <v>939</v>
      </c>
      <c r="E39" s="834" t="s">
        <v>1091</v>
      </c>
      <c r="F39" s="841"/>
      <c r="G39"/>
      <c r="H39"/>
    </row>
    <row r="40" spans="2:8" ht="52">
      <c r="B40" s="774" t="s">
        <v>1092</v>
      </c>
      <c r="C40" s="764" t="s">
        <v>1093</v>
      </c>
      <c r="D40" s="774" t="s">
        <v>939</v>
      </c>
      <c r="E40" s="834" t="s">
        <v>968</v>
      </c>
      <c r="F40" s="837"/>
      <c r="G40"/>
      <c r="H40"/>
    </row>
    <row r="41" spans="2:8" ht="52">
      <c r="B41" s="774" t="s">
        <v>1094</v>
      </c>
      <c r="C41" s="764" t="s">
        <v>1095</v>
      </c>
      <c r="D41" s="774" t="s">
        <v>939</v>
      </c>
      <c r="E41" s="834" t="s">
        <v>960</v>
      </c>
      <c r="F41" s="837"/>
      <c r="G41"/>
      <c r="H41"/>
    </row>
    <row r="42" spans="2:8" ht="65">
      <c r="B42" s="774" t="s">
        <v>1096</v>
      </c>
      <c r="C42" s="764" t="s">
        <v>1097</v>
      </c>
      <c r="D42" s="774" t="s">
        <v>1098</v>
      </c>
      <c r="E42" s="834" t="s">
        <v>968</v>
      </c>
      <c r="F42" s="837"/>
      <c r="G42"/>
      <c r="H42"/>
    </row>
    <row r="43" spans="2:8" ht="30" customHeight="1">
      <c r="B43" s="962" t="s">
        <v>1099</v>
      </c>
      <c r="C43" s="962"/>
      <c r="D43" s="962"/>
      <c r="E43" s="963"/>
      <c r="F43" s="839"/>
      <c r="G43"/>
      <c r="H43"/>
    </row>
    <row r="44" spans="2:8" ht="26">
      <c r="B44" s="819" t="s">
        <v>1100</v>
      </c>
      <c r="C44" s="789" t="s">
        <v>1101</v>
      </c>
      <c r="D44" s="818" t="s">
        <v>1102</v>
      </c>
      <c r="E44" s="842" t="s">
        <v>1103</v>
      </c>
      <c r="F44" s="836"/>
      <c r="G44"/>
      <c r="H44"/>
    </row>
    <row r="45" spans="2:8" ht="26">
      <c r="B45" s="771" t="s">
        <v>1104</v>
      </c>
      <c r="C45" s="764" t="s">
        <v>1105</v>
      </c>
      <c r="D45" s="774" t="s">
        <v>939</v>
      </c>
      <c r="E45" s="834" t="s">
        <v>949</v>
      </c>
      <c r="F45" s="837"/>
      <c r="G45"/>
      <c r="H45"/>
    </row>
    <row r="46" spans="2:8" ht="26">
      <c r="B46" s="771" t="s">
        <v>1106</v>
      </c>
      <c r="C46" s="764" t="s">
        <v>1107</v>
      </c>
      <c r="D46" s="774" t="s">
        <v>939</v>
      </c>
      <c r="E46" s="834" t="s">
        <v>960</v>
      </c>
      <c r="F46" s="837"/>
      <c r="G46"/>
      <c r="H46"/>
    </row>
    <row r="47" spans="2:8" ht="52">
      <c r="B47" s="769" t="s">
        <v>1108</v>
      </c>
      <c r="C47" s="765" t="s">
        <v>1109</v>
      </c>
      <c r="D47" s="818" t="s">
        <v>1102</v>
      </c>
      <c r="E47" s="843" t="s">
        <v>1103</v>
      </c>
      <c r="F47" s="837"/>
      <c r="G47"/>
      <c r="H47"/>
    </row>
    <row r="48" spans="2:8" ht="15" customHeight="1">
      <c r="B48" s="962" t="s">
        <v>1110</v>
      </c>
      <c r="C48" s="962"/>
      <c r="D48" s="962"/>
      <c r="E48" s="963"/>
      <c r="F48" s="838"/>
      <c r="G48"/>
      <c r="H48"/>
    </row>
    <row r="49" spans="2:8" ht="26">
      <c r="B49" s="774" t="s">
        <v>1111</v>
      </c>
      <c r="C49" s="764" t="s">
        <v>1112</v>
      </c>
      <c r="D49" s="774" t="s">
        <v>825</v>
      </c>
      <c r="E49" s="834" t="s">
        <v>1113</v>
      </c>
      <c r="F49" s="837"/>
      <c r="G49"/>
      <c r="H49"/>
    </row>
    <row r="50" spans="2:8" ht="39">
      <c r="B50" s="774" t="s">
        <v>1114</v>
      </c>
      <c r="C50" s="764" t="s">
        <v>1115</v>
      </c>
      <c r="D50" s="774" t="s">
        <v>939</v>
      </c>
      <c r="E50" s="834" t="s">
        <v>949</v>
      </c>
      <c r="F50" s="837"/>
      <c r="G50"/>
      <c r="H50"/>
    </row>
    <row r="51" spans="2:8" ht="26">
      <c r="B51" s="774" t="s">
        <v>1116</v>
      </c>
      <c r="C51" s="764" t="s">
        <v>1117</v>
      </c>
      <c r="D51" s="774" t="s">
        <v>939</v>
      </c>
      <c r="E51" s="834" t="s">
        <v>949</v>
      </c>
      <c r="F51" s="837"/>
      <c r="G51"/>
      <c r="H51"/>
    </row>
    <row r="52" spans="2:8" ht="39">
      <c r="B52" s="774" t="s">
        <v>1026</v>
      </c>
      <c r="C52" s="764" t="s">
        <v>1118</v>
      </c>
      <c r="D52" s="774" t="s">
        <v>939</v>
      </c>
      <c r="E52" s="834" t="s">
        <v>949</v>
      </c>
      <c r="F52" s="837"/>
      <c r="G52"/>
      <c r="H52"/>
    </row>
    <row r="53" spans="2:8" ht="39">
      <c r="B53" s="774" t="s">
        <v>1119</v>
      </c>
      <c r="C53" s="764" t="s">
        <v>1120</v>
      </c>
      <c r="D53" s="774" t="s">
        <v>939</v>
      </c>
      <c r="E53" s="834" t="s">
        <v>940</v>
      </c>
      <c r="F53" s="837"/>
      <c r="G53"/>
      <c r="H53"/>
    </row>
    <row r="54" spans="2:8" ht="65">
      <c r="B54" s="774" t="s">
        <v>1121</v>
      </c>
      <c r="C54" s="764" t="s">
        <v>1122</v>
      </c>
      <c r="D54" s="774" t="s">
        <v>939</v>
      </c>
      <c r="E54" s="834" t="s">
        <v>977</v>
      </c>
      <c r="F54" s="836"/>
      <c r="G54"/>
      <c r="H54"/>
    </row>
    <row r="55" spans="2:8" ht="39.75" customHeight="1">
      <c r="B55" s="773" t="s">
        <v>1123</v>
      </c>
      <c r="C55" s="765" t="s">
        <v>1124</v>
      </c>
      <c r="D55" s="773" t="s">
        <v>1125</v>
      </c>
      <c r="E55" s="843" t="s">
        <v>1126</v>
      </c>
      <c r="F55" s="837"/>
      <c r="G55"/>
      <c r="H55"/>
    </row>
    <row r="56" spans="2:8" ht="15" customHeight="1">
      <c r="B56" s="961" t="s">
        <v>1127</v>
      </c>
      <c r="C56" s="962"/>
      <c r="D56" s="962"/>
      <c r="E56" s="963"/>
      <c r="F56" s="838"/>
      <c r="G56"/>
      <c r="H56"/>
    </row>
    <row r="57" spans="2:8" ht="39">
      <c r="B57" s="771" t="s">
        <v>1128</v>
      </c>
      <c r="C57" s="764" t="s">
        <v>1129</v>
      </c>
      <c r="D57" s="774" t="s">
        <v>1130</v>
      </c>
      <c r="E57" s="834" t="s">
        <v>1131</v>
      </c>
      <c r="F57" s="837"/>
      <c r="G57"/>
      <c r="H57"/>
    </row>
    <row r="58" spans="2:8" ht="78">
      <c r="B58" s="771" t="s">
        <v>1132</v>
      </c>
      <c r="C58" s="764" t="s">
        <v>1133</v>
      </c>
      <c r="D58" s="774" t="s">
        <v>1134</v>
      </c>
      <c r="E58" s="834" t="s">
        <v>1135</v>
      </c>
      <c r="F58" s="836"/>
      <c r="G58"/>
      <c r="H58"/>
    </row>
    <row r="59" spans="2:8" ht="36.75" customHeight="1">
      <c r="B59" s="771" t="s">
        <v>1136</v>
      </c>
      <c r="C59" s="764" t="s">
        <v>1137</v>
      </c>
      <c r="D59" s="774" t="s">
        <v>1138</v>
      </c>
      <c r="E59" s="834" t="s">
        <v>1139</v>
      </c>
      <c r="F59" s="837"/>
      <c r="G59"/>
      <c r="H59"/>
    </row>
    <row r="60" spans="2:8" ht="26">
      <c r="B60" s="771" t="s">
        <v>1140</v>
      </c>
      <c r="C60" s="764" t="s">
        <v>1141</v>
      </c>
      <c r="D60" s="774" t="s">
        <v>1138</v>
      </c>
      <c r="E60" s="834" t="s">
        <v>1142</v>
      </c>
      <c r="F60" s="836"/>
      <c r="G60"/>
      <c r="H60"/>
    </row>
    <row r="61" spans="2:8" ht="26">
      <c r="B61" s="771" t="s">
        <v>1143</v>
      </c>
      <c r="C61" s="764" t="s">
        <v>1144</v>
      </c>
      <c r="D61" s="774" t="s">
        <v>1145</v>
      </c>
      <c r="E61" s="834" t="s">
        <v>1146</v>
      </c>
      <c r="F61" s="844"/>
      <c r="G61"/>
      <c r="H61"/>
    </row>
    <row r="62" spans="2:8" ht="52.5" customHeight="1">
      <c r="B62" s="771" t="s">
        <v>1147</v>
      </c>
      <c r="C62" s="764" t="s">
        <v>1148</v>
      </c>
      <c r="D62" s="774" t="s">
        <v>1145</v>
      </c>
      <c r="E62" s="834" t="s">
        <v>1149</v>
      </c>
      <c r="F62" s="837"/>
      <c r="G62"/>
      <c r="H62"/>
    </row>
    <row r="63" spans="2:8" ht="39">
      <c r="B63" s="771" t="s">
        <v>1150</v>
      </c>
      <c r="C63" s="764" t="s">
        <v>1151</v>
      </c>
      <c r="D63" s="774" t="s">
        <v>1152</v>
      </c>
      <c r="E63" s="834" t="s">
        <v>1153</v>
      </c>
      <c r="F63" s="837"/>
      <c r="G63"/>
      <c r="H63"/>
    </row>
    <row r="64" spans="2:8" ht="65">
      <c r="B64" s="771" t="s">
        <v>59</v>
      </c>
      <c r="C64" s="764" t="s">
        <v>1154</v>
      </c>
      <c r="D64" s="774" t="s">
        <v>1138</v>
      </c>
      <c r="E64" s="834" t="s">
        <v>1153</v>
      </c>
      <c r="F64" s="836"/>
      <c r="G64"/>
      <c r="H64"/>
    </row>
    <row r="65" spans="1:8">
      <c r="A65"/>
      <c r="B65" s="960" t="s">
        <v>1155</v>
      </c>
      <c r="C65" s="960"/>
      <c r="D65" s="772" t="s">
        <v>1037</v>
      </c>
      <c r="E65" s="830"/>
      <c r="F65" s="772"/>
      <c r="G65"/>
      <c r="H65"/>
    </row>
    <row r="66" spans="1:8" ht="15" customHeight="1">
      <c r="A66"/>
      <c r="B66" s="961" t="s">
        <v>1156</v>
      </c>
      <c r="C66" s="962"/>
      <c r="D66" s="962"/>
      <c r="E66" s="963"/>
      <c r="F66" s="845"/>
      <c r="G66"/>
      <c r="H66"/>
    </row>
    <row r="67" spans="1:8" ht="39">
      <c r="A67"/>
      <c r="B67" s="819" t="s">
        <v>1157</v>
      </c>
      <c r="C67" s="789" t="s">
        <v>1158</v>
      </c>
      <c r="D67" s="774" t="s">
        <v>887</v>
      </c>
      <c r="E67" s="834" t="s">
        <v>1159</v>
      </c>
      <c r="F67" s="846"/>
      <c r="G67"/>
      <c r="H67"/>
    </row>
    <row r="68" spans="1:8" ht="65">
      <c r="A68"/>
      <c r="B68" s="771" t="s">
        <v>1160</v>
      </c>
      <c r="C68" s="764" t="s">
        <v>1161</v>
      </c>
      <c r="D68" s="774" t="s">
        <v>887</v>
      </c>
      <c r="E68" s="834" t="s">
        <v>1022</v>
      </c>
      <c r="F68" s="836"/>
      <c r="G68"/>
      <c r="H68"/>
    </row>
    <row r="69" spans="1:8" ht="65">
      <c r="A69"/>
      <c r="B69" s="771" t="s">
        <v>1162</v>
      </c>
      <c r="C69" s="764" t="s">
        <v>1163</v>
      </c>
      <c r="D69" s="774" t="s">
        <v>887</v>
      </c>
      <c r="E69" s="834" t="s">
        <v>927</v>
      </c>
      <c r="F69" s="837"/>
      <c r="G69"/>
      <c r="H69"/>
    </row>
    <row r="70" spans="1:8" ht="78">
      <c r="A70"/>
      <c r="B70" s="854" t="s">
        <v>1164</v>
      </c>
      <c r="C70" s="764" t="s">
        <v>1165</v>
      </c>
      <c r="D70" s="774" t="s">
        <v>1166</v>
      </c>
      <c r="E70" s="834" t="s">
        <v>1078</v>
      </c>
      <c r="F70" s="837"/>
      <c r="G70"/>
      <c r="H70"/>
    </row>
    <row r="71" spans="1:8" ht="39">
      <c r="A71"/>
      <c r="B71" s="771" t="s">
        <v>1167</v>
      </c>
      <c r="C71" s="764" t="s">
        <v>1168</v>
      </c>
      <c r="D71" s="774" t="s">
        <v>887</v>
      </c>
      <c r="E71" s="834" t="s">
        <v>927</v>
      </c>
      <c r="F71" s="837"/>
      <c r="G71"/>
      <c r="H71"/>
    </row>
    <row r="72" spans="1:8" ht="14.5" customHeight="1">
      <c r="A72"/>
      <c r="B72" s="962" t="s">
        <v>1169</v>
      </c>
      <c r="C72" s="962"/>
      <c r="D72" s="962"/>
      <c r="E72" s="847"/>
      <c r="F72" s="838"/>
      <c r="G72"/>
      <c r="H72"/>
    </row>
    <row r="73" spans="1:8" ht="65">
      <c r="A73" s="815"/>
      <c r="B73" s="855" t="s">
        <v>1170</v>
      </c>
      <c r="C73" s="780" t="s">
        <v>1171</v>
      </c>
      <c r="D73" s="774" t="s">
        <v>887</v>
      </c>
      <c r="E73" s="834" t="s">
        <v>903</v>
      </c>
      <c r="F73" s="849"/>
      <c r="G73"/>
      <c r="H73"/>
    </row>
    <row r="74" spans="1:8" ht="26">
      <c r="A74" s="815"/>
      <c r="B74" s="855" t="s">
        <v>1172</v>
      </c>
      <c r="C74" s="780" t="s">
        <v>1173</v>
      </c>
      <c r="D74" s="774" t="s">
        <v>887</v>
      </c>
      <c r="E74" s="834" t="s">
        <v>903</v>
      </c>
      <c r="F74" s="837"/>
      <c r="G74"/>
      <c r="H74"/>
    </row>
    <row r="75" spans="1:8" ht="52">
      <c r="A75" s="815"/>
      <c r="B75" s="855" t="s">
        <v>1174</v>
      </c>
      <c r="C75" s="780" t="s">
        <v>1175</v>
      </c>
      <c r="D75" s="774" t="s">
        <v>887</v>
      </c>
      <c r="E75" s="834" t="s">
        <v>903</v>
      </c>
      <c r="F75" s="844"/>
      <c r="G75"/>
      <c r="H75"/>
    </row>
    <row r="76" spans="1:8" ht="78">
      <c r="A76" s="815"/>
      <c r="B76" s="855" t="s">
        <v>1176</v>
      </c>
      <c r="C76" s="780" t="s">
        <v>1177</v>
      </c>
      <c r="D76" s="774" t="s">
        <v>887</v>
      </c>
      <c r="E76" s="848" t="s">
        <v>1015</v>
      </c>
      <c r="F76" s="849"/>
      <c r="G76"/>
      <c r="H76"/>
    </row>
    <row r="77" spans="1:8" ht="25.5" customHeight="1">
      <c r="A77"/>
      <c r="B77" s="961" t="s">
        <v>1178</v>
      </c>
      <c r="C77" s="962"/>
      <c r="D77" s="962"/>
      <c r="E77" s="963"/>
      <c r="F77" s="838"/>
      <c r="G77"/>
      <c r="H77"/>
    </row>
    <row r="78" spans="1:8" ht="65">
      <c r="A78"/>
      <c r="B78" s="771" t="s">
        <v>1179</v>
      </c>
      <c r="C78" s="764" t="s">
        <v>1180</v>
      </c>
      <c r="D78" s="774" t="s">
        <v>887</v>
      </c>
      <c r="E78" s="834" t="s">
        <v>888</v>
      </c>
      <c r="F78" s="837"/>
      <c r="G78"/>
      <c r="H78"/>
    </row>
    <row r="79" spans="1:8" ht="52">
      <c r="A79"/>
      <c r="B79" s="771" t="s">
        <v>1181</v>
      </c>
      <c r="C79" s="764" t="s">
        <v>1182</v>
      </c>
      <c r="D79" s="774" t="s">
        <v>887</v>
      </c>
      <c r="E79" s="834" t="s">
        <v>888</v>
      </c>
      <c r="F79" s="837"/>
      <c r="G79"/>
      <c r="H79"/>
    </row>
    <row r="80" spans="1:8" ht="43.5" customHeight="1">
      <c r="A80"/>
      <c r="B80" s="771" t="s">
        <v>1183</v>
      </c>
      <c r="C80" s="774" t="s">
        <v>1184</v>
      </c>
      <c r="D80" s="774" t="s">
        <v>1185</v>
      </c>
      <c r="E80" s="834" t="s">
        <v>1186</v>
      </c>
      <c r="F80" s="836"/>
      <c r="G80"/>
      <c r="H80"/>
    </row>
    <row r="81" spans="2:6" ht="39">
      <c r="B81" s="771" t="s">
        <v>1187</v>
      </c>
      <c r="C81" s="764" t="s">
        <v>1188</v>
      </c>
      <c r="D81" s="774" t="s">
        <v>887</v>
      </c>
      <c r="E81" s="834" t="s">
        <v>1189</v>
      </c>
      <c r="F81" s="837"/>
    </row>
  </sheetData>
  <sheetProtection algorithmName="SHA-512" hashValue="RKaOAcnWJr/UB1dCE8BuCLZxMX6UaNoN4F7e0TetHtpk1IC8RWHb/le0oFNB38tXq/+J193niE+6DKfVLH7WPw==" saltValue="qkHu0HVlCdgH0TDdZe84LQ==" spinCount="100000" sheet="1" objects="1" scenarios="1" selectLockedCells="1" selectUnlockedCells="1"/>
  <mergeCells count="16">
    <mergeCell ref="B14:C14"/>
    <mergeCell ref="B15:E15"/>
    <mergeCell ref="F19:F20"/>
    <mergeCell ref="F21:F22"/>
    <mergeCell ref="F23:F25"/>
    <mergeCell ref="B27:E27"/>
    <mergeCell ref="B65:C65"/>
    <mergeCell ref="B66:E66"/>
    <mergeCell ref="B72:D72"/>
    <mergeCell ref="B77:E77"/>
    <mergeCell ref="B33:E33"/>
    <mergeCell ref="B37:C37"/>
    <mergeCell ref="B38:E38"/>
    <mergeCell ref="B43:E43"/>
    <mergeCell ref="B48:E48"/>
    <mergeCell ref="B56:E56"/>
  </mergeCells>
  <hyperlinks>
    <hyperlink ref="D20" location="'Economic Contributions'!A1" display="Perseus Data Book 2023 - Economic Contributions" xr:uid="{F693495A-FA15-438E-9F00-2C2DD574F830}"/>
    <hyperlink ref="D22" location="'Economic Contributions'!A1" display="Perseus Data Book 2023 - Economic Contributions" xr:uid="{35BC2B1D-AB0D-4E85-AD24-35AE89B7F982}"/>
    <hyperlink ref="D25" location="'Economic Contributions'!A1" display="Perseus Data Book 2023 - Economic Contributions" xr:uid="{71525EEF-F127-46B7-B819-5D9C8D2076BE}"/>
    <hyperlink ref="D24" r:id="rId1" xr:uid="{945D7FC1-4F5D-40B4-A83A-16B0854475D9}"/>
  </hyperlinks>
  <pageMargins left="0.7" right="0.7" top="0.75" bottom="0.75" header="0.3" footer="0.3"/>
  <pageSetup paperSize="9" orientation="portrait" verticalDpi="300"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31BAC-2A7E-4EF5-A235-7423800A56FA}">
  <sheetPr>
    <pageSetUpPr autoPageBreaks="0"/>
  </sheetPr>
  <dimension ref="B1:F46"/>
  <sheetViews>
    <sheetView zoomScaleNormal="100" workbookViewId="0">
      <selection activeCell="C48" sqref="C48"/>
    </sheetView>
  </sheetViews>
  <sheetFormatPr defaultColWidth="9.453125" defaultRowHeight="14.5"/>
  <cols>
    <col min="1" max="1" width="3.453125" style="12" customWidth="1"/>
    <col min="2" max="2" width="21.453125" style="12" customWidth="1"/>
    <col min="3" max="3" width="106.54296875" style="12" customWidth="1"/>
    <col min="4" max="4" width="36.453125" style="12" customWidth="1"/>
    <col min="5" max="5" width="82" style="12" customWidth="1"/>
    <col min="6" max="6" width="9.453125" style="138"/>
    <col min="7" max="16384" width="9.453125" style="12"/>
  </cols>
  <sheetData>
    <row r="1" spans="2:6">
      <c r="B1" s="856"/>
      <c r="C1"/>
      <c r="D1"/>
      <c r="E1"/>
      <c r="F1"/>
    </row>
    <row r="2" spans="2:6">
      <c r="B2"/>
      <c r="C2"/>
      <c r="D2" s="863" t="s">
        <v>279</v>
      </c>
      <c r="E2"/>
      <c r="F2"/>
    </row>
    <row r="6" spans="2:6">
      <c r="B6" s="862" t="s">
        <v>1190</v>
      </c>
      <c r="C6" s="857"/>
      <c r="D6" s="814"/>
      <c r="E6" s="857"/>
      <c r="F6"/>
    </row>
    <row r="7" spans="2:6">
      <c r="B7" s="972" t="s">
        <v>1191</v>
      </c>
      <c r="C7" s="972"/>
      <c r="D7" s="972"/>
      <c r="E7" s="972"/>
      <c r="F7" s="972"/>
    </row>
    <row r="8" spans="2:6">
      <c r="B8" s="772" t="s">
        <v>1192</v>
      </c>
      <c r="C8" s="772" t="s">
        <v>1193</v>
      </c>
      <c r="D8" s="772" t="s">
        <v>1194</v>
      </c>
      <c r="E8" s="868" t="s">
        <v>1195</v>
      </c>
      <c r="F8" s="830" t="s">
        <v>1038</v>
      </c>
    </row>
    <row r="9" spans="2:6" ht="59.5" customHeight="1">
      <c r="B9" s="774" t="s">
        <v>1196</v>
      </c>
      <c r="C9" s="764" t="s">
        <v>1197</v>
      </c>
      <c r="D9" s="860" t="s">
        <v>1198</v>
      </c>
      <c r="E9" s="774" t="s">
        <v>801</v>
      </c>
      <c r="F9" s="834" t="s">
        <v>802</v>
      </c>
    </row>
    <row r="10" spans="2:6" ht="65">
      <c r="B10" s="773" t="s">
        <v>1199</v>
      </c>
      <c r="C10" s="765" t="s">
        <v>1200</v>
      </c>
      <c r="D10" s="861" t="s">
        <v>1201</v>
      </c>
      <c r="E10" s="774" t="s">
        <v>801</v>
      </c>
      <c r="F10" s="834" t="s">
        <v>802</v>
      </c>
    </row>
    <row r="11" spans="2:6" ht="26">
      <c r="B11" s="773"/>
      <c r="C11" s="773"/>
      <c r="D11" s="867"/>
      <c r="E11" s="774" t="s">
        <v>1202</v>
      </c>
      <c r="F11" s="834" t="s">
        <v>1203</v>
      </c>
    </row>
    <row r="12" spans="2:6">
      <c r="B12" s="774"/>
      <c r="C12" s="764"/>
      <c r="D12" s="860"/>
      <c r="E12" s="864" t="s">
        <v>1204</v>
      </c>
      <c r="F12" s="834"/>
    </row>
    <row r="13" spans="2:6" ht="38.25" customHeight="1">
      <c r="B13" s="774" t="s">
        <v>1064</v>
      </c>
      <c r="C13" s="764" t="s">
        <v>1205</v>
      </c>
      <c r="D13" s="860" t="s">
        <v>1206</v>
      </c>
      <c r="E13" s="774" t="s">
        <v>1207</v>
      </c>
      <c r="F13" s="834" t="s">
        <v>851</v>
      </c>
    </row>
    <row r="14" spans="2:6" ht="52">
      <c r="B14" s="975" t="s">
        <v>1208</v>
      </c>
      <c r="C14" s="765" t="s">
        <v>1209</v>
      </c>
      <c r="D14" s="861" t="s">
        <v>1210</v>
      </c>
      <c r="E14" s="865" t="s">
        <v>1204</v>
      </c>
      <c r="F14" s="834"/>
    </row>
    <row r="15" spans="2:6" ht="52">
      <c r="B15" s="973"/>
      <c r="C15" s="764" t="s">
        <v>1211</v>
      </c>
      <c r="D15" s="860"/>
      <c r="E15" s="764" t="s">
        <v>1212</v>
      </c>
      <c r="F15" s="834"/>
    </row>
    <row r="16" spans="2:6" ht="67" customHeight="1">
      <c r="B16" s="974"/>
      <c r="C16" s="764" t="s">
        <v>1213</v>
      </c>
      <c r="D16" s="860" t="s">
        <v>1214</v>
      </c>
      <c r="E16" s="764" t="s">
        <v>829</v>
      </c>
      <c r="F16" s="834" t="s">
        <v>881</v>
      </c>
    </row>
    <row r="17" spans="2:6">
      <c r="B17" s="975" t="s">
        <v>1215</v>
      </c>
      <c r="C17" s="976" t="s">
        <v>1216</v>
      </c>
      <c r="D17" s="968" t="s">
        <v>1217</v>
      </c>
      <c r="E17" s="764" t="s">
        <v>1207</v>
      </c>
      <c r="F17" s="834" t="s">
        <v>1218</v>
      </c>
    </row>
    <row r="18" spans="2:6" ht="67.5" customHeight="1">
      <c r="B18" s="974"/>
      <c r="C18" s="977"/>
      <c r="D18" s="970"/>
      <c r="E18" s="801" t="s">
        <v>821</v>
      </c>
      <c r="F18" s="12"/>
    </row>
    <row r="19" spans="2:6">
      <c r="B19" s="978" t="s">
        <v>1219</v>
      </c>
      <c r="C19" s="978"/>
      <c r="D19" s="978"/>
      <c r="E19" s="978"/>
      <c r="F19" s="978"/>
    </row>
    <row r="20" spans="2:6">
      <c r="B20" s="772" t="s">
        <v>1192</v>
      </c>
      <c r="C20" s="772" t="s">
        <v>1220</v>
      </c>
      <c r="D20" s="772" t="s">
        <v>1194</v>
      </c>
      <c r="E20" s="772" t="s">
        <v>1037</v>
      </c>
      <c r="F20" s="830"/>
    </row>
    <row r="21" spans="2:6">
      <c r="B21" s="973" t="s">
        <v>1221</v>
      </c>
      <c r="C21" s="950" t="s">
        <v>1222</v>
      </c>
      <c r="D21" s="969" t="s">
        <v>1223</v>
      </c>
      <c r="E21" s="774" t="s">
        <v>887</v>
      </c>
      <c r="F21" s="834" t="s">
        <v>1189</v>
      </c>
    </row>
    <row r="22" spans="2:6" ht="51" customHeight="1">
      <c r="B22" s="973"/>
      <c r="C22" s="946"/>
      <c r="D22" s="970"/>
      <c r="E22" s="866" t="s">
        <v>913</v>
      </c>
      <c r="F22" s="834"/>
    </row>
    <row r="23" spans="2:6" ht="39">
      <c r="B23" s="973"/>
      <c r="C23" s="945" t="s">
        <v>1224</v>
      </c>
      <c r="D23" s="968" t="s">
        <v>1225</v>
      </c>
      <c r="E23" s="774" t="s">
        <v>1226</v>
      </c>
      <c r="F23" s="831" t="s">
        <v>1227</v>
      </c>
    </row>
    <row r="24" spans="2:6" ht="53.5" customHeight="1">
      <c r="B24" s="774"/>
      <c r="C24" s="946"/>
      <c r="D24" s="970"/>
      <c r="E24" s="774" t="s">
        <v>1228</v>
      </c>
      <c r="F24" s="831" t="s">
        <v>1189</v>
      </c>
    </row>
    <row r="25" spans="2:6" ht="63" customHeight="1">
      <c r="B25" s="774" t="s">
        <v>1229</v>
      </c>
      <c r="C25" s="764" t="s">
        <v>1230</v>
      </c>
      <c r="D25" s="860" t="s">
        <v>1231</v>
      </c>
      <c r="E25" s="764" t="s">
        <v>906</v>
      </c>
      <c r="F25" s="834"/>
    </row>
    <row r="26" spans="2:6">
      <c r="B26" s="773" t="s">
        <v>1232</v>
      </c>
      <c r="C26" s="945" t="s">
        <v>1233</v>
      </c>
      <c r="D26" s="968" t="s">
        <v>1234</v>
      </c>
      <c r="E26" s="774" t="s">
        <v>887</v>
      </c>
      <c r="F26" s="834" t="s">
        <v>888</v>
      </c>
    </row>
    <row r="27" spans="2:6" ht="37" customHeight="1">
      <c r="B27" s="769"/>
      <c r="C27" s="950"/>
      <c r="D27" s="969"/>
      <c r="E27" s="866" t="s">
        <v>896</v>
      </c>
      <c r="F27" s="834"/>
    </row>
    <row r="28" spans="2:6">
      <c r="B28" s="972" t="s">
        <v>34</v>
      </c>
      <c r="C28" s="972"/>
      <c r="D28" s="972"/>
      <c r="E28" s="972"/>
      <c r="F28" s="972"/>
    </row>
    <row r="29" spans="2:6">
      <c r="B29" s="772" t="s">
        <v>1192</v>
      </c>
      <c r="C29" s="772" t="s">
        <v>1235</v>
      </c>
      <c r="D29" s="772" t="s">
        <v>1194</v>
      </c>
      <c r="E29" s="772" t="s">
        <v>1037</v>
      </c>
      <c r="F29" s="830"/>
    </row>
    <row r="30" spans="2:6" ht="42" customHeight="1">
      <c r="B30" s="966" t="s">
        <v>1236</v>
      </c>
      <c r="C30" s="764" t="s">
        <v>1237</v>
      </c>
      <c r="D30" s="860" t="s">
        <v>1238</v>
      </c>
      <c r="E30" s="865" t="s">
        <v>1204</v>
      </c>
      <c r="F30" s="834"/>
    </row>
    <row r="31" spans="2:6" ht="39">
      <c r="B31" s="966"/>
      <c r="C31" s="764" t="s">
        <v>1239</v>
      </c>
      <c r="D31" s="860" t="s">
        <v>1240</v>
      </c>
      <c r="E31" s="865" t="s">
        <v>1204</v>
      </c>
      <c r="F31" s="834"/>
    </row>
    <row r="32" spans="2:6" ht="70.5" customHeight="1">
      <c r="B32" s="966"/>
      <c r="C32" s="764" t="s">
        <v>1241</v>
      </c>
      <c r="D32" s="860" t="s">
        <v>1242</v>
      </c>
      <c r="E32" s="774" t="s">
        <v>1243</v>
      </c>
      <c r="F32" s="834"/>
    </row>
    <row r="33" spans="2:6" ht="84.75" customHeight="1">
      <c r="B33" s="967"/>
      <c r="C33" s="764" t="s">
        <v>1244</v>
      </c>
      <c r="D33" s="860" t="s">
        <v>1245</v>
      </c>
      <c r="E33" s="774" t="s">
        <v>1246</v>
      </c>
      <c r="F33" s="834" t="s">
        <v>949</v>
      </c>
    </row>
    <row r="34" spans="2:6" ht="24.5" customHeight="1">
      <c r="B34" s="770" t="s">
        <v>1247</v>
      </c>
      <c r="C34" s="945" t="s">
        <v>1248</v>
      </c>
      <c r="D34" s="968" t="s">
        <v>1249</v>
      </c>
      <c r="E34" s="774" t="s">
        <v>939</v>
      </c>
      <c r="F34" s="834" t="s">
        <v>1250</v>
      </c>
    </row>
    <row r="35" spans="2:6" ht="69" customHeight="1">
      <c r="B35" s="769"/>
      <c r="C35" s="946"/>
      <c r="D35" s="970"/>
      <c r="E35" s="866" t="s">
        <v>971</v>
      </c>
      <c r="F35" s="834"/>
    </row>
    <row r="36" spans="2:6" ht="49.5" customHeight="1">
      <c r="B36" s="971" t="s">
        <v>1251</v>
      </c>
      <c r="C36" s="764" t="s">
        <v>1252</v>
      </c>
      <c r="D36" s="968" t="s">
        <v>1253</v>
      </c>
      <c r="E36" s="864" t="s">
        <v>1204</v>
      </c>
      <c r="F36" s="834"/>
    </row>
    <row r="37" spans="2:6" ht="37" customHeight="1">
      <c r="B37" s="966"/>
      <c r="C37" s="765" t="s">
        <v>1254</v>
      </c>
      <c r="D37" s="969"/>
      <c r="E37" s="764" t="s">
        <v>1255</v>
      </c>
      <c r="F37" s="834"/>
    </row>
    <row r="38" spans="2:6">
      <c r="B38" s="972" t="s">
        <v>1256</v>
      </c>
      <c r="C38" s="972"/>
      <c r="D38" s="972"/>
      <c r="E38" s="972"/>
      <c r="F38" s="972"/>
    </row>
    <row r="39" spans="2:6" ht="72" customHeight="1">
      <c r="B39" s="772" t="s">
        <v>1192</v>
      </c>
      <c r="C39" s="772" t="s">
        <v>1257</v>
      </c>
      <c r="D39" s="772" t="s">
        <v>1194</v>
      </c>
      <c r="E39" s="772" t="s">
        <v>1037</v>
      </c>
      <c r="F39" s="830"/>
    </row>
    <row r="40" spans="2:6" ht="116" customHeight="1">
      <c r="B40" s="973" t="s">
        <v>1258</v>
      </c>
      <c r="C40" s="764" t="s">
        <v>1259</v>
      </c>
      <c r="D40" s="860" t="s">
        <v>1260</v>
      </c>
      <c r="E40" s="851" t="s">
        <v>1204</v>
      </c>
      <c r="F40" s="834"/>
    </row>
    <row r="41" spans="2:6" ht="197.5" customHeight="1">
      <c r="B41" s="973"/>
      <c r="C41" s="764" t="s">
        <v>1261</v>
      </c>
      <c r="D41" s="860" t="s">
        <v>1262</v>
      </c>
      <c r="E41" s="866" t="s">
        <v>859</v>
      </c>
      <c r="F41" s="834"/>
    </row>
    <row r="42" spans="2:6" ht="104" customHeight="1">
      <c r="B42" s="974"/>
      <c r="C42" s="764" t="s">
        <v>1263</v>
      </c>
      <c r="D42" s="860" t="s">
        <v>1264</v>
      </c>
      <c r="E42" s="764" t="s">
        <v>1265</v>
      </c>
      <c r="F42" s="831" t="s">
        <v>1266</v>
      </c>
    </row>
    <row r="43" spans="2:6" ht="51" customHeight="1">
      <c r="B43" s="774" t="s">
        <v>1267</v>
      </c>
      <c r="C43" s="764" t="s">
        <v>1268</v>
      </c>
      <c r="D43" s="860" t="s">
        <v>1269</v>
      </c>
      <c r="E43" s="764" t="s">
        <v>1270</v>
      </c>
      <c r="F43" s="834"/>
    </row>
    <row r="44" spans="2:6" ht="66" customHeight="1">
      <c r="B44" s="774" t="s">
        <v>1271</v>
      </c>
      <c r="C44" s="764" t="s">
        <v>1272</v>
      </c>
      <c r="D44" s="860" t="s">
        <v>1273</v>
      </c>
      <c r="E44" s="851" t="s">
        <v>859</v>
      </c>
      <c r="F44" s="834"/>
    </row>
    <row r="45" spans="2:6">
      <c r="B45" s="859"/>
      <c r="C45" s="859"/>
      <c r="D45" s="859"/>
      <c r="E45" s="858"/>
      <c r="F45"/>
    </row>
    <row r="46" spans="2:6">
      <c r="B46" s="859"/>
      <c r="C46" s="859"/>
      <c r="D46" s="859"/>
      <c r="E46" s="858"/>
      <c r="F46"/>
    </row>
  </sheetData>
  <sheetProtection algorithmName="SHA-512" hashValue="uv6JgmOB/SgqDftf0nMKlFr/ONOCBYhDfwUO3+K+XAQQN6XpDkwIMmUDV8WhHhnltEEM8Gg6o6uUHDS6iwamDA==" saltValue="hssNqmw56f6uRr/XNEqEyQ==" spinCount="100000" sheet="1" objects="1" scenarios="1" selectLockedCells="1" selectUnlockedCells="1"/>
  <mergeCells count="21">
    <mergeCell ref="B36:B37"/>
    <mergeCell ref="D36:D37"/>
    <mergeCell ref="B38:F38"/>
    <mergeCell ref="B40:B42"/>
    <mergeCell ref="B7:F7"/>
    <mergeCell ref="B14:B16"/>
    <mergeCell ref="D17:D18"/>
    <mergeCell ref="C17:C18"/>
    <mergeCell ref="B17:B18"/>
    <mergeCell ref="C21:C22"/>
    <mergeCell ref="D21:D22"/>
    <mergeCell ref="C34:C35"/>
    <mergeCell ref="D34:D35"/>
    <mergeCell ref="B19:F19"/>
    <mergeCell ref="B21:B23"/>
    <mergeCell ref="B28:F28"/>
    <mergeCell ref="B30:B33"/>
    <mergeCell ref="C26:C27"/>
    <mergeCell ref="D26:D27"/>
    <mergeCell ref="D23:D24"/>
    <mergeCell ref="C23:C24"/>
  </mergeCells>
  <hyperlinks>
    <hyperlink ref="E12" location="People!A1" display="Perseus Data Book 2023 - People" xr:uid="{AC3E21CE-678F-4760-BD88-474B6A84641D}"/>
    <hyperlink ref="E22" location="Emissions!A1" display="Perseus Data Book 2023 - Emissions" xr:uid="{13332CD0-6D24-4698-916F-CDB7622F2BB5}"/>
    <hyperlink ref="E27" location="Water!A1" display="Perseus Data Book 2023 - Water" xr:uid="{2F8CC72E-590A-4504-A8DA-151E63BBBB75}"/>
    <hyperlink ref="E35" location="Safety!A1" display="Perseus Data Book 2023 - Safety" xr:uid="{D49FBDB9-780B-4A32-9E69-C6E487B7121D}"/>
    <hyperlink ref="E41" location="'Economic Contributions'!A1" display="Perseus Data Book 2023 - Economic Contributions" xr:uid="{C8A05517-AC05-4630-BD10-FBFD2F5DC8DA}"/>
    <hyperlink ref="E14" location="People!A1" display="Perseus Data Book 2023 - People" xr:uid="{BB2F59A0-FEAF-455D-8775-2ABBF7D9AC97}"/>
    <hyperlink ref="E30" location="People!A1" display="Perseus Data Book 2023 - People" xr:uid="{A0B288F3-0070-4632-9EBF-8D012C1E3E81}"/>
    <hyperlink ref="E40" location="People!A1" display="Perseus Data Book 2023 - People" xr:uid="{393ECD54-8F01-4484-BCAD-AEC5CDC51F84}"/>
    <hyperlink ref="E44" location="'Economic Contributions'!A1" display="Perseus Data Book 2023 - Economic Contributions" xr:uid="{4A23A976-8120-43B0-89F8-5771C07E2737}"/>
    <hyperlink ref="E31" location="People!A1" display="Perseus Data Book 2023 - People" xr:uid="{067AEFC2-B7FC-46F9-831B-43A5674C80A2}"/>
    <hyperlink ref="E18" location="'Data Contents'!A1" display="Perseus Data Book 2026 - Data Contents: FY26 Material Topics and Management Approach" xr:uid="{BD2E794E-560C-4F34-B9BC-488C84D393D3}"/>
    <hyperlink ref="E36" location="People!A1" display="Perseus Data Book 2023 - People" xr:uid="{204B6B15-DAC2-490C-806A-646177A8DC11}"/>
  </hyperlinks>
  <pageMargins left="0.7" right="0.7" top="0.75" bottom="0.75" header="0.3" footer="0.3"/>
  <pageSetup paperSize="9" orientation="portrait"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C38D2-4908-45F7-9285-84AD81F537FB}">
  <dimension ref="A1:P196"/>
  <sheetViews>
    <sheetView showGridLines="0" topLeftCell="A98" zoomScale="80" zoomScaleNormal="80" workbookViewId="0">
      <selection activeCell="F16" sqref="F16"/>
    </sheetView>
  </sheetViews>
  <sheetFormatPr defaultColWidth="9.1796875" defaultRowHeight="14.5"/>
  <cols>
    <col min="1" max="1" width="3.7265625" style="161" customWidth="1"/>
    <col min="2" max="2" width="55.7265625" style="161" customWidth="1"/>
    <col min="3" max="3" width="68.1796875" style="161" customWidth="1"/>
    <col min="4" max="4" width="19.7265625" style="161" customWidth="1"/>
    <col min="5" max="5" width="17.81640625" style="161" customWidth="1"/>
    <col min="6" max="6" width="47.81640625" style="161" customWidth="1"/>
    <col min="7" max="7" width="38.81640625" style="161" customWidth="1"/>
    <col min="8" max="8" width="56.26953125" style="161" customWidth="1"/>
    <col min="9" max="16384" width="9.1796875" style="161"/>
  </cols>
  <sheetData>
    <row r="1" spans="1:16">
      <c r="A1" s="122"/>
      <c r="B1" s="122"/>
      <c r="C1" s="122"/>
      <c r="D1" s="122"/>
      <c r="E1" s="122"/>
      <c r="F1" s="122"/>
      <c r="G1" s="122"/>
      <c r="H1" s="122"/>
      <c r="I1" s="122"/>
      <c r="J1" s="122"/>
      <c r="K1" s="122"/>
      <c r="L1" s="122"/>
      <c r="M1" s="122"/>
      <c r="N1" s="122"/>
      <c r="O1" s="122"/>
      <c r="P1" s="122"/>
    </row>
    <row r="2" spans="1:16">
      <c r="A2" s="122"/>
      <c r="B2" s="122"/>
      <c r="C2" s="122"/>
      <c r="D2" s="122"/>
      <c r="E2" s="122"/>
      <c r="F2" s="122"/>
      <c r="G2" s="122"/>
      <c r="H2" s="122"/>
      <c r="I2" s="122"/>
      <c r="J2" s="122"/>
      <c r="K2" s="122"/>
      <c r="L2" s="122"/>
      <c r="M2" s="122"/>
      <c r="N2" s="122"/>
      <c r="O2" s="122"/>
      <c r="P2" s="122"/>
    </row>
    <row r="3" spans="1:16">
      <c r="A3" s="122"/>
      <c r="B3" s="122"/>
      <c r="C3" s="122"/>
      <c r="D3" s="122"/>
      <c r="E3" s="122"/>
      <c r="F3" s="122"/>
      <c r="G3" s="122"/>
      <c r="H3" s="122"/>
      <c r="I3" s="122"/>
      <c r="J3" s="122"/>
      <c r="K3" s="122"/>
      <c r="L3" s="122"/>
      <c r="M3" s="122"/>
      <c r="N3" s="122"/>
      <c r="O3" s="122"/>
      <c r="P3" s="122"/>
    </row>
    <row r="4" spans="1:16">
      <c r="A4" s="122"/>
      <c r="B4" s="122"/>
      <c r="C4" s="122"/>
      <c r="D4" s="122"/>
      <c r="E4" s="122"/>
      <c r="F4" s="122"/>
      <c r="G4" s="122"/>
      <c r="H4" s="122"/>
      <c r="I4" s="122"/>
      <c r="J4" s="122"/>
      <c r="K4" s="122"/>
      <c r="L4" s="122"/>
      <c r="M4" s="122"/>
      <c r="N4" s="122"/>
      <c r="O4" s="122"/>
      <c r="P4" s="122"/>
    </row>
    <row r="5" spans="1:16">
      <c r="A5" s="122"/>
      <c r="B5" s="122"/>
      <c r="C5" s="122"/>
      <c r="D5" s="122"/>
      <c r="E5" s="122"/>
      <c r="F5" s="122"/>
      <c r="G5" s="122"/>
      <c r="H5" s="122"/>
      <c r="I5" s="122"/>
      <c r="J5" s="122"/>
      <c r="K5" s="122"/>
      <c r="L5" s="122"/>
      <c r="M5" s="122"/>
      <c r="N5" s="122"/>
      <c r="O5" s="122"/>
      <c r="P5" s="122"/>
    </row>
    <row r="6" spans="1:16">
      <c r="A6" s="122"/>
      <c r="B6" s="122" t="s">
        <v>10</v>
      </c>
      <c r="C6" s="122"/>
      <c r="D6" s="122"/>
      <c r="E6" s="122"/>
      <c r="F6" s="122"/>
      <c r="G6" s="122"/>
      <c r="H6" s="122"/>
      <c r="I6" s="122"/>
      <c r="J6" s="122"/>
      <c r="K6" s="122"/>
      <c r="L6" s="122"/>
      <c r="M6" s="122"/>
      <c r="N6" s="122"/>
      <c r="O6" s="122"/>
      <c r="P6" s="122"/>
    </row>
    <row r="7" spans="1:16">
      <c r="A7" s="122"/>
      <c r="B7" s="59" t="s">
        <v>11</v>
      </c>
      <c r="C7" s="59" t="s">
        <v>12</v>
      </c>
      <c r="D7" s="122"/>
      <c r="E7" s="122"/>
      <c r="F7" s="122"/>
      <c r="G7" s="122"/>
      <c r="H7" s="122"/>
      <c r="I7" s="122"/>
      <c r="J7" s="122"/>
      <c r="K7" s="122"/>
      <c r="L7" s="122"/>
      <c r="M7" s="122"/>
      <c r="N7" s="122"/>
      <c r="O7" s="122"/>
      <c r="P7" s="122"/>
    </row>
    <row r="8" spans="1:16">
      <c r="A8" s="122"/>
      <c r="B8" s="162" t="s">
        <v>13</v>
      </c>
      <c r="C8" s="163" t="s">
        <v>14</v>
      </c>
      <c r="D8" s="122"/>
      <c r="E8" s="122"/>
      <c r="F8" s="122"/>
      <c r="G8" s="122"/>
      <c r="H8" s="122"/>
      <c r="I8" s="122"/>
      <c r="J8" s="122"/>
      <c r="K8" s="122"/>
      <c r="L8" s="122"/>
      <c r="M8" s="122"/>
      <c r="N8" s="122"/>
      <c r="O8" s="122"/>
      <c r="P8" s="122"/>
    </row>
    <row r="9" spans="1:16">
      <c r="A9" s="122"/>
      <c r="B9" s="162" t="s">
        <v>15</v>
      </c>
      <c r="C9" s="163" t="s">
        <v>14</v>
      </c>
      <c r="D9" s="122"/>
      <c r="E9" s="122"/>
      <c r="F9" s="122"/>
      <c r="G9" s="122"/>
      <c r="H9" s="122"/>
      <c r="I9" s="122"/>
      <c r="J9" s="122"/>
      <c r="K9" s="122"/>
      <c r="L9" s="122"/>
      <c r="M9" s="122"/>
      <c r="N9" s="122"/>
      <c r="O9" s="122"/>
      <c r="P9" s="122"/>
    </row>
    <row r="10" spans="1:16">
      <c r="A10" s="122"/>
      <c r="B10" s="162" t="s">
        <v>16</v>
      </c>
      <c r="C10" s="163" t="s">
        <v>14</v>
      </c>
      <c r="D10" s="122"/>
      <c r="E10" s="122"/>
      <c r="F10" s="122"/>
      <c r="G10" s="122"/>
      <c r="H10" s="122"/>
      <c r="I10" s="122"/>
      <c r="J10" s="122"/>
      <c r="K10" s="122"/>
      <c r="L10" s="122"/>
      <c r="M10" s="122"/>
      <c r="N10" s="122"/>
      <c r="O10" s="122"/>
      <c r="P10" s="122"/>
    </row>
    <row r="11" spans="1:16">
      <c r="A11" s="122"/>
      <c r="B11" s="162" t="s">
        <v>17</v>
      </c>
      <c r="C11" s="163" t="s">
        <v>14</v>
      </c>
      <c r="D11" s="122"/>
      <c r="E11" s="122"/>
      <c r="F11" s="122"/>
      <c r="G11" s="122"/>
      <c r="H11" s="122"/>
      <c r="I11" s="122"/>
      <c r="J11" s="122"/>
      <c r="K11" s="122"/>
      <c r="L11" s="122"/>
      <c r="M11" s="122"/>
      <c r="N11" s="122"/>
      <c r="O11" s="122"/>
      <c r="P11" s="122"/>
    </row>
    <row r="12" spans="1:16">
      <c r="A12" s="122"/>
      <c r="B12" s="164" t="s">
        <v>18</v>
      </c>
      <c r="C12" s="163" t="s">
        <v>14</v>
      </c>
      <c r="D12" s="122"/>
      <c r="E12" s="122"/>
      <c r="F12" s="122"/>
      <c r="G12" s="122"/>
      <c r="H12" s="122"/>
      <c r="I12" s="122"/>
      <c r="J12" s="122"/>
      <c r="K12" s="122"/>
      <c r="L12" s="122"/>
      <c r="M12" s="122"/>
      <c r="N12" s="122"/>
      <c r="O12" s="122"/>
      <c r="P12" s="122"/>
    </row>
    <row r="13" spans="1:16">
      <c r="A13" s="122"/>
      <c r="B13" s="165" t="s">
        <v>19</v>
      </c>
      <c r="C13" s="163" t="s">
        <v>14</v>
      </c>
      <c r="D13" s="122"/>
      <c r="E13" s="122"/>
      <c r="F13" s="122"/>
      <c r="G13" s="122"/>
      <c r="H13" s="122"/>
      <c r="I13" s="122"/>
      <c r="J13" s="122"/>
      <c r="K13" s="122"/>
      <c r="L13" s="122"/>
      <c r="M13" s="122"/>
      <c r="N13" s="122"/>
      <c r="O13" s="122"/>
      <c r="P13" s="122"/>
    </row>
    <row r="14" spans="1:16" ht="15" thickBot="1">
      <c r="A14" s="122"/>
      <c r="B14" s="166" t="s">
        <v>20</v>
      </c>
      <c r="C14" s="167" t="s">
        <v>14</v>
      </c>
      <c r="D14" s="122"/>
      <c r="E14" s="122"/>
      <c r="F14" s="122"/>
      <c r="G14" s="122"/>
      <c r="H14" s="122"/>
      <c r="I14" s="122"/>
      <c r="J14" s="122"/>
      <c r="K14" s="122"/>
      <c r="L14" s="122"/>
      <c r="M14" s="122"/>
      <c r="N14" s="122"/>
      <c r="O14" s="122"/>
      <c r="P14" s="122"/>
    </row>
    <row r="15" spans="1:16">
      <c r="A15" s="122"/>
      <c r="B15" s="168"/>
      <c r="C15" s="168"/>
      <c r="D15" s="122"/>
      <c r="E15" s="122"/>
      <c r="F15" s="122"/>
      <c r="G15" s="122"/>
      <c r="H15" s="122"/>
      <c r="I15" s="122"/>
      <c r="J15" s="122"/>
      <c r="K15" s="122"/>
      <c r="L15" s="122"/>
      <c r="M15" s="122"/>
      <c r="N15" s="122"/>
      <c r="O15" s="122"/>
      <c r="P15" s="122"/>
    </row>
    <row r="16" spans="1:16">
      <c r="A16" s="122"/>
      <c r="B16" s="122" t="s">
        <v>21</v>
      </c>
      <c r="C16" s="122"/>
      <c r="D16" s="122"/>
      <c r="E16" s="122"/>
      <c r="F16" s="122"/>
      <c r="G16" s="122"/>
      <c r="H16" s="122"/>
      <c r="I16" s="122"/>
      <c r="J16" s="122"/>
      <c r="K16" s="122"/>
      <c r="L16" s="122"/>
      <c r="M16" s="122"/>
      <c r="N16" s="122"/>
      <c r="O16" s="122"/>
      <c r="P16" s="122"/>
    </row>
    <row r="17" spans="1:16">
      <c r="A17" s="122"/>
      <c r="B17" s="59" t="s">
        <v>22</v>
      </c>
      <c r="C17" s="59"/>
      <c r="D17" s="122"/>
      <c r="E17" s="122"/>
      <c r="F17" s="122"/>
      <c r="G17" s="122"/>
      <c r="H17" s="122"/>
      <c r="I17" s="122"/>
      <c r="J17" s="122"/>
      <c r="K17" s="122"/>
      <c r="L17" s="122"/>
      <c r="M17" s="122"/>
      <c r="N17" s="122"/>
      <c r="O17" s="122"/>
      <c r="P17" s="122"/>
    </row>
    <row r="18" spans="1:16">
      <c r="A18" s="122"/>
      <c r="B18" s="162" t="s">
        <v>23</v>
      </c>
      <c r="C18" s="163" t="s">
        <v>24</v>
      </c>
      <c r="D18" s="122"/>
      <c r="E18" s="122"/>
      <c r="F18" s="122"/>
      <c r="G18" s="122"/>
      <c r="H18" s="122"/>
      <c r="I18" s="122"/>
      <c r="J18" s="122"/>
      <c r="K18" s="122"/>
      <c r="L18" s="122"/>
      <c r="M18" s="122"/>
      <c r="N18" s="122"/>
      <c r="O18" s="122"/>
      <c r="P18" s="122"/>
    </row>
    <row r="19" spans="1:16">
      <c r="A19" s="122"/>
      <c r="B19" s="162" t="s">
        <v>25</v>
      </c>
      <c r="C19" s="163" t="s">
        <v>24</v>
      </c>
      <c r="D19" s="122"/>
      <c r="E19" s="122"/>
      <c r="F19" s="122"/>
      <c r="G19" s="122"/>
      <c r="H19" s="122"/>
      <c r="I19" s="122"/>
      <c r="J19" s="122"/>
      <c r="K19" s="122"/>
      <c r="L19" s="122"/>
      <c r="M19" s="122"/>
      <c r="N19" s="122"/>
      <c r="O19" s="122"/>
      <c r="P19" s="122"/>
    </row>
    <row r="20" spans="1:16">
      <c r="A20" s="122"/>
      <c r="B20" s="162" t="s">
        <v>26</v>
      </c>
      <c r="C20" s="163" t="s">
        <v>24</v>
      </c>
      <c r="D20" s="122"/>
      <c r="E20" s="122"/>
      <c r="F20" s="122"/>
      <c r="G20" s="122"/>
      <c r="H20" s="122"/>
      <c r="I20" s="122"/>
      <c r="J20" s="122"/>
      <c r="K20" s="122"/>
      <c r="L20" s="122"/>
      <c r="M20" s="122"/>
      <c r="N20" s="122"/>
      <c r="O20" s="122"/>
      <c r="P20" s="122"/>
    </row>
    <row r="21" spans="1:16">
      <c r="A21" s="122"/>
      <c r="B21" s="162" t="s">
        <v>27</v>
      </c>
      <c r="C21" s="163" t="s">
        <v>24</v>
      </c>
      <c r="D21" s="122"/>
      <c r="E21" s="122"/>
      <c r="F21" s="122"/>
      <c r="G21" s="122"/>
      <c r="H21" s="122"/>
      <c r="I21" s="122"/>
      <c r="J21" s="122"/>
      <c r="K21" s="122"/>
      <c r="L21" s="122"/>
      <c r="M21" s="122"/>
      <c r="N21" s="122"/>
      <c r="O21" s="122"/>
      <c r="P21" s="122"/>
    </row>
    <row r="22" spans="1:16">
      <c r="A22" s="122"/>
      <c r="B22" s="162" t="s">
        <v>28</v>
      </c>
      <c r="C22" s="163" t="s">
        <v>24</v>
      </c>
      <c r="D22" s="122"/>
      <c r="E22" s="122"/>
      <c r="F22" s="122"/>
      <c r="G22" s="122"/>
      <c r="H22" s="122"/>
      <c r="I22" s="122"/>
      <c r="J22" s="122"/>
      <c r="K22" s="122"/>
      <c r="L22" s="122"/>
      <c r="M22" s="122"/>
      <c r="N22" s="122"/>
      <c r="O22" s="122"/>
      <c r="P22" s="122"/>
    </row>
    <row r="23" spans="1:16">
      <c r="A23" s="122"/>
      <c r="B23" s="162" t="s">
        <v>29</v>
      </c>
      <c r="C23" s="163" t="s">
        <v>30</v>
      </c>
      <c r="D23" s="122"/>
      <c r="E23" s="122"/>
      <c r="F23" s="122"/>
      <c r="G23" s="122"/>
      <c r="H23" s="122"/>
      <c r="I23" s="122"/>
      <c r="J23" s="122"/>
      <c r="K23" s="122"/>
      <c r="L23" s="122"/>
      <c r="M23" s="122"/>
      <c r="N23" s="122"/>
      <c r="O23" s="122"/>
      <c r="P23" s="122"/>
    </row>
    <row r="24" spans="1:16">
      <c r="A24" s="122"/>
      <c r="B24" s="162" t="s">
        <v>31</v>
      </c>
      <c r="C24" s="163" t="s">
        <v>30</v>
      </c>
      <c r="D24" s="122"/>
      <c r="E24" s="122"/>
      <c r="F24" s="122"/>
      <c r="G24" s="122"/>
      <c r="H24" s="122"/>
      <c r="I24" s="122"/>
      <c r="J24" s="122"/>
      <c r="K24" s="122"/>
      <c r="L24" s="122"/>
      <c r="M24" s="122"/>
      <c r="N24" s="122"/>
      <c r="O24" s="122"/>
      <c r="P24" s="122"/>
    </row>
    <row r="25" spans="1:16">
      <c r="A25" s="122"/>
      <c r="B25" s="162" t="s">
        <v>32</v>
      </c>
      <c r="C25" s="163" t="s">
        <v>30</v>
      </c>
      <c r="D25" s="122"/>
      <c r="E25" s="122"/>
      <c r="F25" s="122"/>
      <c r="G25" s="122"/>
      <c r="H25" s="122"/>
      <c r="I25" s="122"/>
      <c r="J25" s="122"/>
      <c r="K25" s="122"/>
      <c r="L25" s="122"/>
      <c r="M25" s="122"/>
      <c r="N25" s="122"/>
      <c r="O25" s="122"/>
      <c r="P25" s="122"/>
    </row>
    <row r="26" spans="1:16">
      <c r="A26" s="122"/>
      <c r="B26" s="162" t="s">
        <v>33</v>
      </c>
      <c r="C26" s="163" t="s">
        <v>34</v>
      </c>
      <c r="D26" s="122"/>
      <c r="E26" s="122"/>
      <c r="F26" s="122"/>
      <c r="G26" s="122"/>
      <c r="H26" s="122"/>
      <c r="I26" s="122"/>
      <c r="J26" s="122"/>
      <c r="K26" s="122"/>
      <c r="L26" s="122"/>
      <c r="M26" s="122"/>
      <c r="N26" s="122"/>
      <c r="O26" s="122"/>
      <c r="P26" s="122"/>
    </row>
    <row r="27" spans="1:16">
      <c r="A27" s="122"/>
      <c r="B27" s="162" t="s">
        <v>35</v>
      </c>
      <c r="C27" s="163" t="s">
        <v>34</v>
      </c>
      <c r="D27" s="122"/>
      <c r="E27" s="122"/>
      <c r="F27" s="122"/>
      <c r="G27" s="122"/>
      <c r="H27" s="122"/>
      <c r="I27" s="122"/>
      <c r="J27" s="122"/>
      <c r="K27" s="122"/>
      <c r="L27" s="122"/>
      <c r="M27" s="122"/>
      <c r="N27" s="122"/>
      <c r="O27" s="122"/>
      <c r="P27" s="122"/>
    </row>
    <row r="28" spans="1:16">
      <c r="A28" s="122"/>
      <c r="B28" s="162" t="s">
        <v>36</v>
      </c>
      <c r="C28" s="163" t="s">
        <v>34</v>
      </c>
      <c r="D28" s="122"/>
      <c r="E28" s="122"/>
      <c r="F28" s="122"/>
      <c r="G28" s="122"/>
      <c r="H28" s="122"/>
      <c r="I28" s="122"/>
      <c r="J28" s="122"/>
      <c r="K28" s="122"/>
      <c r="L28" s="122"/>
      <c r="M28" s="122"/>
      <c r="N28" s="122"/>
      <c r="O28" s="122"/>
      <c r="P28" s="122"/>
    </row>
    <row r="29" spans="1:16">
      <c r="A29" s="122"/>
      <c r="B29" s="162" t="s">
        <v>37</v>
      </c>
      <c r="C29" s="163" t="s">
        <v>34</v>
      </c>
      <c r="D29" s="122"/>
      <c r="E29" s="122"/>
      <c r="F29" s="122"/>
      <c r="G29" s="122"/>
      <c r="H29" s="122"/>
      <c r="I29" s="122"/>
      <c r="J29" s="122"/>
      <c r="K29" s="122"/>
      <c r="L29" s="122"/>
      <c r="M29" s="122"/>
      <c r="N29" s="122"/>
      <c r="O29" s="122"/>
      <c r="P29" s="122"/>
    </row>
    <row r="30" spans="1:16">
      <c r="A30" s="122"/>
      <c r="B30" s="162" t="s">
        <v>38</v>
      </c>
      <c r="C30" s="163" t="s">
        <v>34</v>
      </c>
      <c r="D30" s="122"/>
      <c r="E30" s="122"/>
      <c r="F30" s="122"/>
      <c r="G30" s="122"/>
      <c r="H30" s="122"/>
      <c r="I30" s="122"/>
      <c r="J30" s="122"/>
      <c r="K30" s="122"/>
      <c r="L30" s="122"/>
      <c r="M30" s="122"/>
      <c r="N30" s="122"/>
      <c r="O30" s="122"/>
      <c r="P30" s="122"/>
    </row>
    <row r="31" spans="1:16">
      <c r="A31" s="122"/>
      <c r="B31" s="162" t="s">
        <v>39</v>
      </c>
      <c r="C31" s="163" t="s">
        <v>34</v>
      </c>
      <c r="D31" s="122"/>
      <c r="E31" s="122"/>
      <c r="F31" s="122"/>
      <c r="G31" s="122"/>
      <c r="H31" s="122"/>
      <c r="I31" s="122"/>
      <c r="J31" s="122"/>
      <c r="K31" s="122"/>
      <c r="L31" s="122"/>
      <c r="M31" s="122"/>
      <c r="N31" s="122"/>
      <c r="O31" s="122"/>
      <c r="P31" s="122"/>
    </row>
    <row r="32" spans="1:16">
      <c r="A32" s="122"/>
      <c r="B32" s="162" t="s">
        <v>40</v>
      </c>
      <c r="C32" s="163" t="s">
        <v>34</v>
      </c>
      <c r="D32" s="122"/>
      <c r="E32" s="122"/>
      <c r="F32" s="122"/>
      <c r="G32" s="122"/>
      <c r="H32" s="122"/>
      <c r="I32" s="122"/>
      <c r="J32" s="122"/>
      <c r="K32" s="122"/>
      <c r="L32" s="122"/>
      <c r="M32" s="122"/>
      <c r="N32" s="122"/>
      <c r="O32" s="122"/>
      <c r="P32" s="122"/>
    </row>
    <row r="33" spans="1:16">
      <c r="A33" s="122"/>
      <c r="B33" s="162" t="s">
        <v>41</v>
      </c>
      <c r="C33" s="163" t="s">
        <v>34</v>
      </c>
      <c r="D33" s="122"/>
      <c r="E33" s="122"/>
      <c r="F33" s="122"/>
      <c r="G33" s="122"/>
      <c r="H33" s="122"/>
      <c r="I33" s="122"/>
      <c r="J33" s="122"/>
      <c r="K33" s="122"/>
      <c r="L33" s="122"/>
      <c r="M33" s="122"/>
      <c r="N33" s="122"/>
      <c r="O33" s="122"/>
      <c r="P33" s="122"/>
    </row>
    <row r="34" spans="1:16">
      <c r="A34" s="122"/>
      <c r="B34" s="162" t="s">
        <v>42</v>
      </c>
      <c r="C34" s="163" t="s">
        <v>34</v>
      </c>
      <c r="D34" s="122"/>
      <c r="E34" s="122"/>
      <c r="F34" s="122"/>
      <c r="G34" s="122"/>
      <c r="H34" s="122"/>
      <c r="I34" s="122"/>
      <c r="J34" s="122"/>
      <c r="K34" s="122"/>
      <c r="L34" s="122"/>
      <c r="M34" s="122"/>
      <c r="N34" s="122"/>
      <c r="O34" s="122"/>
      <c r="P34" s="122"/>
    </row>
    <row r="35" spans="1:16" ht="29">
      <c r="A35" s="122"/>
      <c r="B35" s="169" t="s">
        <v>43</v>
      </c>
      <c r="C35" s="163" t="s">
        <v>34</v>
      </c>
      <c r="D35" s="122"/>
      <c r="E35" s="122"/>
      <c r="F35" s="122"/>
      <c r="G35" s="122"/>
      <c r="H35" s="122"/>
      <c r="I35" s="122"/>
      <c r="J35" s="122"/>
      <c r="K35" s="122"/>
      <c r="L35" s="122"/>
      <c r="M35" s="122"/>
      <c r="N35" s="122"/>
      <c r="O35" s="122"/>
      <c r="P35" s="122"/>
    </row>
    <row r="36" spans="1:16">
      <c r="A36" s="122"/>
      <c r="B36" s="162" t="s">
        <v>44</v>
      </c>
      <c r="C36" s="163" t="s">
        <v>34</v>
      </c>
      <c r="D36" s="122"/>
      <c r="E36" s="122"/>
      <c r="F36" s="122"/>
      <c r="G36" s="122"/>
      <c r="H36" s="122"/>
      <c r="I36" s="122"/>
      <c r="J36" s="122"/>
      <c r="K36" s="122"/>
      <c r="L36" s="122"/>
      <c r="M36" s="122"/>
      <c r="N36" s="122"/>
      <c r="O36" s="122"/>
      <c r="P36" s="122"/>
    </row>
    <row r="37" spans="1:16">
      <c r="A37" s="122"/>
      <c r="B37" s="162" t="s">
        <v>45</v>
      </c>
      <c r="C37" s="163" t="s">
        <v>34</v>
      </c>
      <c r="D37" s="122"/>
      <c r="E37" s="122"/>
      <c r="F37" s="122"/>
      <c r="G37" s="122"/>
      <c r="H37" s="122"/>
      <c r="I37" s="122"/>
      <c r="J37" s="122"/>
      <c r="K37" s="122"/>
      <c r="L37" s="122"/>
      <c r="M37" s="122"/>
      <c r="N37" s="122"/>
      <c r="O37" s="122"/>
      <c r="P37" s="122"/>
    </row>
    <row r="38" spans="1:16">
      <c r="A38" s="122"/>
      <c r="B38" s="162" t="s">
        <v>46</v>
      </c>
      <c r="C38" s="163" t="s">
        <v>34</v>
      </c>
      <c r="D38" s="122"/>
      <c r="E38" s="122"/>
      <c r="F38" s="122"/>
      <c r="G38" s="122"/>
      <c r="H38" s="122"/>
      <c r="I38" s="122"/>
      <c r="J38" s="122"/>
      <c r="K38" s="122"/>
      <c r="L38" s="122"/>
      <c r="M38" s="122"/>
      <c r="N38" s="122"/>
      <c r="O38" s="122"/>
      <c r="P38" s="122"/>
    </row>
    <row r="39" spans="1:16" ht="15" thickBot="1">
      <c r="A39" s="122"/>
      <c r="B39" s="166" t="s">
        <v>47</v>
      </c>
      <c r="C39" s="167" t="s">
        <v>34</v>
      </c>
      <c r="D39" s="122"/>
      <c r="E39" s="122"/>
      <c r="F39" s="122"/>
      <c r="G39" s="122"/>
      <c r="H39" s="122"/>
      <c r="I39" s="122"/>
      <c r="J39" s="122"/>
      <c r="K39" s="122"/>
      <c r="L39" s="122"/>
      <c r="M39" s="122"/>
      <c r="N39" s="122"/>
      <c r="O39" s="122"/>
      <c r="P39" s="122"/>
    </row>
    <row r="40" spans="1:16">
      <c r="A40" s="122"/>
      <c r="B40" s="170"/>
      <c r="C40" s="171"/>
      <c r="D40" s="122"/>
      <c r="E40" s="122"/>
      <c r="F40" s="122"/>
      <c r="G40" s="122"/>
      <c r="H40" s="122"/>
      <c r="I40" s="122"/>
      <c r="J40" s="122"/>
      <c r="K40" s="122"/>
      <c r="L40" s="122"/>
      <c r="M40" s="122"/>
      <c r="N40" s="122"/>
      <c r="O40" s="122"/>
      <c r="P40" s="122"/>
    </row>
    <row r="41" spans="1:16">
      <c r="A41" s="122"/>
      <c r="B41" s="122" t="s">
        <v>48</v>
      </c>
      <c r="C41" s="122"/>
      <c r="D41" s="122"/>
      <c r="E41" s="122"/>
      <c r="F41" s="122"/>
      <c r="G41" s="122"/>
      <c r="H41" s="122"/>
      <c r="I41" s="122"/>
      <c r="J41" s="122"/>
      <c r="K41" s="122"/>
      <c r="L41" s="122"/>
      <c r="M41" s="122"/>
      <c r="N41" s="122"/>
      <c r="O41" s="122"/>
      <c r="P41" s="122"/>
    </row>
    <row r="42" spans="1:16">
      <c r="A42" s="122"/>
      <c r="B42" s="59" t="s">
        <v>22</v>
      </c>
      <c r="C42" s="59"/>
      <c r="D42" s="122"/>
      <c r="E42" s="122"/>
      <c r="F42" s="122"/>
      <c r="G42" s="122"/>
      <c r="H42" s="122"/>
      <c r="I42" s="122"/>
      <c r="J42" s="122"/>
      <c r="K42" s="122"/>
      <c r="L42" s="122"/>
      <c r="M42" s="122"/>
      <c r="N42" s="122"/>
      <c r="O42" s="122"/>
      <c r="P42" s="122"/>
    </row>
    <row r="43" spans="1:16">
      <c r="A43" s="122"/>
      <c r="B43" s="172" t="s">
        <v>49</v>
      </c>
      <c r="C43" s="163" t="s">
        <v>50</v>
      </c>
      <c r="D43" s="122"/>
      <c r="E43" s="122"/>
      <c r="F43" s="122"/>
      <c r="G43" s="122"/>
      <c r="H43" s="122"/>
      <c r="I43" s="122"/>
      <c r="J43" s="122"/>
      <c r="K43" s="122"/>
      <c r="L43" s="122"/>
      <c r="M43" s="122"/>
      <c r="N43" s="122"/>
      <c r="O43" s="122"/>
      <c r="P43" s="122"/>
    </row>
    <row r="44" spans="1:16">
      <c r="A44" s="122"/>
      <c r="B44" s="172" t="s">
        <v>51</v>
      </c>
      <c r="C44" s="163" t="s">
        <v>50</v>
      </c>
      <c r="D44" s="122"/>
      <c r="E44" s="122"/>
      <c r="F44" s="122"/>
      <c r="G44" s="122"/>
      <c r="H44" s="122"/>
      <c r="I44" s="122"/>
      <c r="J44" s="122"/>
      <c r="K44" s="122"/>
      <c r="L44" s="122"/>
      <c r="M44" s="122"/>
      <c r="N44" s="122"/>
      <c r="O44" s="122"/>
      <c r="P44" s="122"/>
    </row>
    <row r="45" spans="1:16">
      <c r="A45" s="122"/>
      <c r="B45" s="172" t="s">
        <v>52</v>
      </c>
      <c r="C45" s="163" t="s">
        <v>50</v>
      </c>
      <c r="D45" s="122"/>
      <c r="E45" s="122"/>
      <c r="F45" s="122"/>
      <c r="G45" s="122"/>
      <c r="H45" s="122"/>
      <c r="I45" s="122"/>
      <c r="J45" s="122"/>
      <c r="K45" s="122"/>
      <c r="L45" s="122"/>
      <c r="M45" s="122"/>
      <c r="N45" s="122"/>
      <c r="O45" s="122"/>
      <c r="P45" s="122"/>
    </row>
    <row r="46" spans="1:16">
      <c r="A46" s="122"/>
      <c r="B46" s="172" t="s">
        <v>53</v>
      </c>
      <c r="C46" s="163" t="s">
        <v>50</v>
      </c>
      <c r="D46" s="122"/>
      <c r="E46" s="122"/>
      <c r="F46" s="122"/>
      <c r="G46" s="122"/>
      <c r="H46" s="122"/>
      <c r="I46" s="122"/>
      <c r="J46" s="122"/>
      <c r="K46" s="122"/>
      <c r="L46" s="122"/>
      <c r="M46" s="122"/>
      <c r="N46" s="122"/>
      <c r="O46" s="122"/>
      <c r="P46" s="122"/>
    </row>
    <row r="47" spans="1:16">
      <c r="A47" s="122"/>
      <c r="B47" s="172" t="s">
        <v>54</v>
      </c>
      <c r="C47" s="163" t="s">
        <v>50</v>
      </c>
      <c r="D47" s="122"/>
      <c r="E47" s="122"/>
      <c r="F47" s="122"/>
      <c r="G47" s="122"/>
      <c r="H47" s="122"/>
      <c r="I47" s="122"/>
      <c r="J47" s="122"/>
      <c r="K47" s="122"/>
      <c r="L47" s="122"/>
      <c r="M47" s="122"/>
      <c r="N47" s="122"/>
      <c r="O47" s="122"/>
      <c r="P47" s="122"/>
    </row>
    <row r="48" spans="1:16">
      <c r="A48" s="122"/>
      <c r="B48" s="172" t="s">
        <v>55</v>
      </c>
      <c r="C48" s="163" t="s">
        <v>50</v>
      </c>
      <c r="D48" s="122"/>
      <c r="E48" s="122"/>
      <c r="F48" s="122"/>
      <c r="G48" s="122"/>
      <c r="H48" s="122"/>
      <c r="I48" s="122"/>
      <c r="J48" s="122"/>
      <c r="K48" s="122"/>
      <c r="L48" s="122"/>
      <c r="M48" s="122"/>
      <c r="N48" s="122"/>
      <c r="O48" s="122"/>
      <c r="P48" s="122"/>
    </row>
    <row r="49" spans="1:16">
      <c r="A49" s="122"/>
      <c r="B49" s="173" t="s">
        <v>56</v>
      </c>
      <c r="C49" s="163" t="s">
        <v>50</v>
      </c>
      <c r="D49" s="122"/>
      <c r="E49" s="122"/>
      <c r="F49" s="122"/>
      <c r="G49" s="122"/>
      <c r="H49" s="122"/>
      <c r="I49" s="122"/>
      <c r="J49" s="122"/>
      <c r="K49" s="122"/>
      <c r="L49" s="122"/>
      <c r="M49" s="122"/>
      <c r="N49" s="122"/>
      <c r="O49" s="122"/>
      <c r="P49" s="122"/>
    </row>
    <row r="50" spans="1:16">
      <c r="A50" s="122"/>
      <c r="B50" s="173" t="s">
        <v>57</v>
      </c>
      <c r="C50" s="163" t="s">
        <v>58</v>
      </c>
      <c r="D50" s="122"/>
      <c r="E50" s="122"/>
      <c r="F50" s="122"/>
      <c r="G50" s="122"/>
      <c r="H50" s="122"/>
      <c r="I50" s="122"/>
      <c r="J50" s="122"/>
      <c r="K50" s="122"/>
      <c r="L50" s="122"/>
      <c r="M50" s="122"/>
      <c r="N50" s="122"/>
      <c r="O50" s="122"/>
      <c r="P50" s="122"/>
    </row>
    <row r="51" spans="1:16" ht="15" thickBot="1">
      <c r="A51" s="122"/>
      <c r="B51" s="166" t="s">
        <v>59</v>
      </c>
      <c r="C51" s="167" t="s">
        <v>59</v>
      </c>
      <c r="D51" s="122"/>
      <c r="E51" s="122"/>
      <c r="F51" s="122"/>
      <c r="G51" s="122"/>
      <c r="H51" s="122"/>
      <c r="I51" s="122"/>
      <c r="J51" s="122"/>
      <c r="K51" s="122"/>
      <c r="L51" s="122"/>
      <c r="M51" s="122"/>
      <c r="N51" s="122"/>
      <c r="O51" s="122"/>
      <c r="P51" s="122"/>
    </row>
    <row r="52" spans="1:16">
      <c r="A52" s="122"/>
      <c r="B52" s="99"/>
      <c r="C52" s="171"/>
      <c r="D52" s="122"/>
      <c r="E52" s="122"/>
      <c r="F52" s="122"/>
      <c r="G52" s="122"/>
      <c r="H52" s="122"/>
      <c r="I52" s="122"/>
      <c r="J52" s="122"/>
      <c r="K52" s="122"/>
      <c r="L52" s="122"/>
      <c r="M52" s="122"/>
      <c r="N52" s="122"/>
      <c r="O52" s="122"/>
      <c r="P52" s="122"/>
    </row>
    <row r="53" spans="1:16">
      <c r="A53" s="122"/>
      <c r="B53" s="122" t="s">
        <v>60</v>
      </c>
      <c r="C53" s="122"/>
      <c r="D53" s="122"/>
      <c r="E53" s="122"/>
      <c r="F53" s="122"/>
      <c r="G53" s="122"/>
      <c r="H53" s="122"/>
      <c r="I53" s="122"/>
      <c r="J53" s="122"/>
      <c r="K53" s="122"/>
      <c r="L53" s="122"/>
      <c r="M53" s="122"/>
      <c r="N53" s="122"/>
      <c r="O53" s="122"/>
      <c r="P53" s="122"/>
    </row>
    <row r="54" spans="1:16">
      <c r="A54" s="122"/>
      <c r="B54" s="59" t="s">
        <v>22</v>
      </c>
      <c r="C54" s="59"/>
      <c r="D54" s="122"/>
      <c r="E54" s="122"/>
      <c r="F54" s="122"/>
      <c r="G54" s="122"/>
      <c r="H54" s="122"/>
      <c r="I54" s="122"/>
      <c r="J54" s="122"/>
      <c r="K54" s="122"/>
      <c r="L54" s="122"/>
      <c r="M54" s="122"/>
      <c r="N54" s="122"/>
      <c r="O54" s="122"/>
      <c r="P54" s="122"/>
    </row>
    <row r="55" spans="1:16">
      <c r="A55" s="122"/>
      <c r="B55" s="174" t="s">
        <v>61</v>
      </c>
      <c r="C55" s="163" t="s">
        <v>62</v>
      </c>
      <c r="D55" s="122"/>
      <c r="E55" s="122"/>
      <c r="F55" s="122"/>
      <c r="G55" s="122"/>
      <c r="H55" s="122"/>
      <c r="I55" s="122"/>
      <c r="J55" s="122"/>
      <c r="K55" s="122"/>
      <c r="L55" s="122"/>
      <c r="M55" s="122"/>
      <c r="N55" s="122"/>
      <c r="O55" s="122"/>
      <c r="P55" s="122"/>
    </row>
    <row r="56" spans="1:16">
      <c r="A56" s="122"/>
      <c r="B56" s="175" t="s">
        <v>63</v>
      </c>
      <c r="C56" s="163" t="s">
        <v>62</v>
      </c>
      <c r="D56" s="122"/>
      <c r="E56" s="122"/>
      <c r="F56" s="122"/>
      <c r="G56" s="122"/>
      <c r="H56" s="122"/>
      <c r="I56" s="122"/>
      <c r="J56" s="122"/>
      <c r="K56" s="122"/>
      <c r="L56" s="122"/>
      <c r="M56" s="122"/>
      <c r="N56" s="122"/>
      <c r="O56" s="122"/>
      <c r="P56" s="122"/>
    </row>
    <row r="57" spans="1:16">
      <c r="A57" s="122"/>
      <c r="B57" s="175" t="s">
        <v>64</v>
      </c>
      <c r="C57" s="163" t="s">
        <v>62</v>
      </c>
      <c r="D57" s="122"/>
      <c r="E57" s="122"/>
      <c r="F57" s="122"/>
      <c r="G57" s="122"/>
      <c r="H57" s="122"/>
      <c r="I57" s="122"/>
      <c r="J57" s="122"/>
      <c r="K57" s="122"/>
      <c r="L57" s="122"/>
      <c r="M57" s="122"/>
      <c r="N57" s="122"/>
      <c r="O57" s="122"/>
      <c r="P57" s="122"/>
    </row>
    <row r="58" spans="1:16">
      <c r="A58" s="122"/>
      <c r="B58" s="175" t="s">
        <v>65</v>
      </c>
      <c r="C58" s="163" t="s">
        <v>62</v>
      </c>
      <c r="D58" s="122"/>
      <c r="E58" s="122"/>
      <c r="F58" s="122"/>
      <c r="G58" s="122"/>
      <c r="H58" s="122"/>
      <c r="I58" s="122"/>
      <c r="J58" s="122"/>
      <c r="K58" s="122"/>
      <c r="L58" s="122"/>
      <c r="M58" s="122"/>
      <c r="N58" s="122"/>
      <c r="O58" s="122"/>
      <c r="P58" s="122"/>
    </row>
    <row r="59" spans="1:16">
      <c r="A59" s="122"/>
      <c r="B59" s="175" t="s">
        <v>66</v>
      </c>
      <c r="C59" s="163" t="s">
        <v>62</v>
      </c>
      <c r="D59" s="122"/>
      <c r="E59" s="122"/>
      <c r="F59" s="122"/>
      <c r="G59" s="122"/>
      <c r="H59" s="122"/>
      <c r="I59" s="122"/>
      <c r="J59" s="122"/>
      <c r="K59" s="122"/>
      <c r="L59" s="122"/>
      <c r="M59" s="122"/>
      <c r="N59" s="122"/>
      <c r="O59" s="122"/>
      <c r="P59" s="122"/>
    </row>
    <row r="60" spans="1:16">
      <c r="A60" s="122"/>
      <c r="B60" s="175" t="s">
        <v>67</v>
      </c>
      <c r="C60" s="163" t="s">
        <v>62</v>
      </c>
      <c r="D60" s="122"/>
      <c r="E60" s="122"/>
      <c r="F60" s="122"/>
      <c r="G60" s="122"/>
      <c r="H60" s="122"/>
      <c r="I60" s="122"/>
      <c r="J60" s="122"/>
      <c r="K60" s="122"/>
      <c r="L60" s="122"/>
      <c r="M60" s="122"/>
      <c r="N60" s="122"/>
      <c r="O60" s="122"/>
      <c r="P60" s="122"/>
    </row>
    <row r="61" spans="1:16">
      <c r="A61" s="122"/>
      <c r="B61" s="175" t="s">
        <v>68</v>
      </c>
      <c r="C61" s="163" t="s">
        <v>62</v>
      </c>
      <c r="D61" s="122"/>
      <c r="E61" s="122"/>
      <c r="F61" s="122"/>
      <c r="G61" s="122"/>
      <c r="H61" s="122"/>
      <c r="I61" s="122"/>
      <c r="J61" s="122"/>
      <c r="K61" s="122"/>
      <c r="L61" s="122"/>
      <c r="M61" s="122"/>
      <c r="N61" s="122"/>
      <c r="O61" s="122"/>
      <c r="P61" s="122"/>
    </row>
    <row r="62" spans="1:16">
      <c r="A62" s="122"/>
      <c r="B62" s="174" t="s">
        <v>69</v>
      </c>
      <c r="C62" s="163" t="s">
        <v>70</v>
      </c>
      <c r="D62" s="122"/>
      <c r="E62" s="122"/>
      <c r="F62" s="122"/>
      <c r="G62" s="122"/>
      <c r="H62" s="122"/>
      <c r="I62" s="122"/>
      <c r="J62" s="122"/>
      <c r="K62" s="122"/>
      <c r="L62" s="122"/>
      <c r="M62" s="122"/>
      <c r="N62" s="122"/>
      <c r="O62" s="122"/>
      <c r="P62" s="122"/>
    </row>
    <row r="63" spans="1:16">
      <c r="A63" s="122"/>
      <c r="B63" s="174" t="s">
        <v>71</v>
      </c>
      <c r="C63" s="163" t="s">
        <v>70</v>
      </c>
      <c r="D63" s="122"/>
      <c r="E63" s="122"/>
      <c r="F63" s="122"/>
      <c r="G63" s="122"/>
      <c r="H63" s="122"/>
      <c r="I63" s="122"/>
      <c r="J63" s="122"/>
      <c r="K63" s="122"/>
      <c r="L63" s="122"/>
      <c r="M63" s="122"/>
      <c r="N63" s="122"/>
      <c r="O63" s="122"/>
      <c r="P63" s="122"/>
    </row>
    <row r="64" spans="1:16">
      <c r="A64" s="122"/>
      <c r="B64" s="174" t="s">
        <v>72</v>
      </c>
      <c r="C64" s="163" t="s">
        <v>70</v>
      </c>
      <c r="D64" s="122"/>
      <c r="E64" s="122"/>
      <c r="F64" s="122"/>
      <c r="G64" s="122"/>
      <c r="H64" s="122"/>
      <c r="I64" s="122"/>
      <c r="J64" s="122"/>
      <c r="K64" s="122"/>
      <c r="L64" s="122"/>
      <c r="M64" s="122"/>
      <c r="N64" s="122"/>
      <c r="O64" s="122"/>
      <c r="P64" s="122"/>
    </row>
    <row r="65" spans="1:16">
      <c r="A65" s="122"/>
      <c r="B65" s="174" t="s">
        <v>73</v>
      </c>
      <c r="C65" s="163" t="s">
        <v>70</v>
      </c>
      <c r="D65" s="122"/>
      <c r="E65" s="122"/>
      <c r="F65" s="122"/>
      <c r="G65" s="122"/>
      <c r="H65" s="122"/>
      <c r="I65" s="122"/>
      <c r="J65" s="122"/>
      <c r="K65" s="122"/>
      <c r="L65" s="122"/>
      <c r="M65" s="122"/>
      <c r="N65" s="122"/>
      <c r="O65" s="122"/>
      <c r="P65" s="122"/>
    </row>
    <row r="66" spans="1:16">
      <c r="A66" s="122"/>
      <c r="B66" s="174" t="s">
        <v>74</v>
      </c>
      <c r="C66" s="163" t="s">
        <v>70</v>
      </c>
      <c r="D66" s="122"/>
      <c r="E66" s="122"/>
      <c r="F66" s="122"/>
      <c r="G66" s="122"/>
      <c r="H66" s="122"/>
      <c r="I66" s="122"/>
      <c r="J66" s="122"/>
      <c r="K66" s="122"/>
      <c r="L66" s="122"/>
      <c r="M66" s="122"/>
      <c r="N66" s="122"/>
      <c r="O66" s="122"/>
      <c r="P66" s="122"/>
    </row>
    <row r="67" spans="1:16">
      <c r="A67" s="122"/>
      <c r="B67" s="174" t="s">
        <v>75</v>
      </c>
      <c r="C67" s="163" t="s">
        <v>76</v>
      </c>
      <c r="D67" s="122"/>
      <c r="E67" s="122"/>
      <c r="F67" s="122"/>
      <c r="G67" s="122"/>
      <c r="H67" s="122"/>
      <c r="I67" s="122"/>
      <c r="J67" s="122"/>
      <c r="K67" s="122"/>
      <c r="L67" s="122"/>
      <c r="M67" s="122"/>
      <c r="N67" s="122"/>
      <c r="O67" s="122"/>
      <c r="P67" s="122"/>
    </row>
    <row r="68" spans="1:16">
      <c r="A68" s="122"/>
      <c r="B68" s="174" t="s">
        <v>77</v>
      </c>
      <c r="C68" s="163" t="s">
        <v>78</v>
      </c>
      <c r="D68" s="122"/>
      <c r="E68" s="122"/>
      <c r="F68" s="122"/>
      <c r="G68" s="122"/>
      <c r="H68" s="122"/>
      <c r="I68" s="122"/>
      <c r="J68" s="122"/>
      <c r="K68" s="122"/>
      <c r="L68" s="122"/>
      <c r="M68" s="122"/>
      <c r="N68" s="122"/>
      <c r="O68" s="122"/>
      <c r="P68" s="122"/>
    </row>
    <row r="69" spans="1:16">
      <c r="A69" s="122"/>
      <c r="B69" s="174" t="s">
        <v>79</v>
      </c>
      <c r="C69" s="163" t="s">
        <v>78</v>
      </c>
      <c r="D69" s="122"/>
      <c r="E69" s="122"/>
      <c r="F69" s="122"/>
      <c r="G69" s="122"/>
      <c r="H69" s="122"/>
      <c r="I69" s="122"/>
      <c r="J69" s="122"/>
      <c r="K69" s="122"/>
      <c r="L69" s="122"/>
      <c r="M69" s="122"/>
      <c r="N69" s="122"/>
      <c r="O69" s="122"/>
      <c r="P69" s="122"/>
    </row>
    <row r="70" spans="1:16">
      <c r="A70" s="122"/>
      <c r="B70" s="174" t="s">
        <v>80</v>
      </c>
      <c r="C70" s="163" t="s">
        <v>81</v>
      </c>
      <c r="D70" s="122"/>
      <c r="E70" s="122"/>
      <c r="F70" s="122"/>
      <c r="G70" s="122"/>
      <c r="H70" s="122"/>
      <c r="I70" s="122"/>
      <c r="J70" s="122"/>
      <c r="K70" s="122"/>
      <c r="L70" s="122"/>
      <c r="M70" s="122"/>
      <c r="N70" s="122"/>
      <c r="O70" s="122"/>
      <c r="P70" s="122"/>
    </row>
    <row r="71" spans="1:16">
      <c r="A71" s="122"/>
      <c r="B71" s="174" t="s">
        <v>82</v>
      </c>
      <c r="C71" s="163" t="s">
        <v>81</v>
      </c>
      <c r="D71" s="122"/>
      <c r="E71" s="122"/>
      <c r="F71" s="122"/>
      <c r="G71" s="122"/>
      <c r="H71" s="122"/>
      <c r="I71" s="122"/>
      <c r="J71" s="122"/>
      <c r="K71" s="122"/>
      <c r="L71" s="122"/>
      <c r="M71" s="122"/>
      <c r="N71" s="122"/>
      <c r="O71" s="122"/>
      <c r="P71" s="122"/>
    </row>
    <row r="72" spans="1:16">
      <c r="A72" s="122"/>
      <c r="B72" s="174" t="s">
        <v>54</v>
      </c>
      <c r="C72" s="163" t="s">
        <v>81</v>
      </c>
      <c r="D72" s="122"/>
      <c r="E72" s="122"/>
      <c r="F72" s="122"/>
      <c r="G72" s="122"/>
      <c r="H72" s="122"/>
      <c r="I72" s="122"/>
      <c r="J72" s="122"/>
      <c r="K72" s="122"/>
      <c r="L72" s="122"/>
      <c r="M72" s="122"/>
      <c r="N72" s="122"/>
      <c r="O72" s="122"/>
      <c r="P72" s="122"/>
    </row>
    <row r="73" spans="1:16">
      <c r="A73" s="122"/>
      <c r="B73" s="174" t="s">
        <v>83</v>
      </c>
      <c r="C73" s="163" t="s">
        <v>81</v>
      </c>
      <c r="D73" s="122"/>
      <c r="E73" s="122"/>
      <c r="F73" s="122"/>
      <c r="G73" s="122"/>
      <c r="H73" s="122"/>
      <c r="I73" s="122"/>
      <c r="J73" s="122"/>
      <c r="K73" s="122"/>
      <c r="L73" s="122"/>
      <c r="M73" s="122"/>
      <c r="N73" s="122"/>
      <c r="O73" s="122"/>
      <c r="P73" s="122"/>
    </row>
    <row r="74" spans="1:16">
      <c r="A74" s="122"/>
      <c r="B74" s="174" t="s">
        <v>84</v>
      </c>
      <c r="C74" s="163" t="s">
        <v>85</v>
      </c>
      <c r="D74" s="122"/>
      <c r="E74" s="122"/>
      <c r="F74" s="122"/>
      <c r="G74" s="122"/>
      <c r="H74" s="122"/>
      <c r="I74" s="122"/>
      <c r="J74" s="122"/>
      <c r="K74" s="122"/>
      <c r="L74" s="122"/>
      <c r="M74" s="122"/>
      <c r="N74" s="122"/>
      <c r="O74" s="122"/>
      <c r="P74" s="122"/>
    </row>
    <row r="75" spans="1:16">
      <c r="A75" s="122"/>
      <c r="B75" s="174" t="s">
        <v>86</v>
      </c>
      <c r="C75" s="163" t="s">
        <v>85</v>
      </c>
      <c r="D75" s="122"/>
      <c r="E75" s="122"/>
      <c r="F75" s="122"/>
      <c r="G75" s="122"/>
      <c r="H75" s="122"/>
      <c r="I75" s="122"/>
      <c r="J75" s="122"/>
      <c r="K75" s="122"/>
      <c r="L75" s="122"/>
      <c r="M75" s="122"/>
      <c r="N75" s="122"/>
      <c r="O75" s="122"/>
      <c r="P75" s="122"/>
    </row>
    <row r="76" spans="1:16">
      <c r="A76" s="122"/>
      <c r="B76" s="174" t="s">
        <v>87</v>
      </c>
      <c r="C76" s="163" t="s">
        <v>85</v>
      </c>
      <c r="D76" s="122"/>
      <c r="E76" s="122"/>
      <c r="F76" s="122"/>
      <c r="G76" s="122"/>
      <c r="H76" s="122"/>
      <c r="I76" s="122"/>
      <c r="J76" s="122"/>
      <c r="K76" s="122"/>
      <c r="L76" s="122"/>
      <c r="M76" s="122"/>
      <c r="N76" s="122"/>
      <c r="O76" s="122"/>
      <c r="P76" s="122"/>
    </row>
    <row r="77" spans="1:16">
      <c r="A77" s="122"/>
      <c r="B77" s="174" t="s">
        <v>88</v>
      </c>
      <c r="C77" s="163" t="s">
        <v>85</v>
      </c>
      <c r="D77" s="122"/>
      <c r="E77" s="122"/>
      <c r="F77" s="122"/>
      <c r="G77" s="122"/>
      <c r="H77" s="122"/>
      <c r="I77" s="122"/>
      <c r="J77" s="122"/>
      <c r="K77" s="122"/>
      <c r="L77" s="122"/>
      <c r="M77" s="122"/>
      <c r="N77" s="122"/>
      <c r="O77" s="122"/>
      <c r="P77" s="122"/>
    </row>
    <row r="78" spans="1:16" ht="15" thickBot="1">
      <c r="A78" s="122"/>
      <c r="B78" s="176" t="s">
        <v>89</v>
      </c>
      <c r="C78" s="167" t="s">
        <v>90</v>
      </c>
      <c r="D78" s="122"/>
      <c r="E78" s="122"/>
      <c r="F78" s="122"/>
      <c r="G78" s="122"/>
      <c r="H78" s="122"/>
      <c r="I78" s="122"/>
      <c r="J78" s="122"/>
      <c r="K78" s="122"/>
      <c r="L78" s="122"/>
      <c r="M78" s="122"/>
      <c r="N78" s="122"/>
      <c r="O78" s="122"/>
      <c r="P78" s="122"/>
    </row>
    <row r="79" spans="1:16">
      <c r="A79" s="122"/>
      <c r="B79" s="171"/>
      <c r="C79" s="171"/>
      <c r="D79" s="122"/>
      <c r="E79" s="122"/>
      <c r="F79" s="122"/>
      <c r="G79" s="122"/>
      <c r="H79" s="122"/>
      <c r="I79" s="122"/>
      <c r="J79" s="122"/>
      <c r="K79" s="122"/>
      <c r="L79" s="122"/>
      <c r="M79" s="122"/>
      <c r="N79" s="122"/>
      <c r="O79" s="122"/>
      <c r="P79" s="122"/>
    </row>
    <row r="80" spans="1:16">
      <c r="A80" s="122"/>
      <c r="B80" s="122" t="s">
        <v>91</v>
      </c>
      <c r="C80" s="122"/>
      <c r="D80" s="122"/>
      <c r="E80" s="122"/>
      <c r="F80" s="122"/>
      <c r="G80" s="122"/>
      <c r="H80" s="122"/>
      <c r="I80" s="122"/>
      <c r="J80" s="122"/>
      <c r="K80" s="122"/>
      <c r="L80" s="122"/>
      <c r="M80" s="122"/>
      <c r="N80" s="122"/>
      <c r="O80" s="122"/>
      <c r="P80" s="122"/>
    </row>
    <row r="81" spans="1:16">
      <c r="A81" s="122"/>
      <c r="B81" s="59" t="s">
        <v>92</v>
      </c>
      <c r="C81" s="59"/>
      <c r="D81" s="122"/>
      <c r="E81" s="122"/>
      <c r="F81" s="122"/>
      <c r="G81" s="122"/>
      <c r="H81" s="122"/>
      <c r="I81" s="122"/>
      <c r="J81" s="122"/>
      <c r="K81" s="122"/>
      <c r="L81" s="122"/>
      <c r="M81" s="122"/>
      <c r="N81" s="122"/>
      <c r="O81" s="122"/>
      <c r="P81" s="122"/>
    </row>
    <row r="82" spans="1:16">
      <c r="A82" s="122"/>
      <c r="B82" s="174" t="s">
        <v>93</v>
      </c>
      <c r="C82" s="163" t="s">
        <v>94</v>
      </c>
      <c r="D82" s="122"/>
      <c r="E82" s="122"/>
      <c r="F82" s="122"/>
      <c r="G82" s="122"/>
      <c r="H82" s="122"/>
      <c r="I82" s="122"/>
      <c r="J82" s="122"/>
      <c r="K82" s="122"/>
      <c r="L82" s="122"/>
      <c r="M82" s="122"/>
      <c r="N82" s="122"/>
      <c r="O82" s="122"/>
      <c r="P82" s="122"/>
    </row>
    <row r="83" spans="1:16">
      <c r="A83" s="122"/>
      <c r="B83" s="174" t="s">
        <v>95</v>
      </c>
      <c r="C83" s="163" t="s">
        <v>78</v>
      </c>
      <c r="D83" s="122"/>
      <c r="E83" s="122"/>
      <c r="F83" s="122"/>
      <c r="G83" s="122"/>
      <c r="H83" s="122"/>
      <c r="I83" s="122"/>
      <c r="J83" s="122"/>
      <c r="K83" s="122"/>
      <c r="L83" s="122"/>
      <c r="M83" s="122"/>
      <c r="N83" s="122"/>
      <c r="O83" s="122"/>
      <c r="P83" s="122"/>
    </row>
    <row r="84" spans="1:16">
      <c r="A84" s="122"/>
      <c r="B84" s="174" t="s">
        <v>96</v>
      </c>
      <c r="C84" s="163" t="s">
        <v>97</v>
      </c>
      <c r="D84" s="122"/>
      <c r="E84" s="122"/>
      <c r="F84" s="122"/>
      <c r="G84" s="122"/>
      <c r="H84" s="122"/>
      <c r="I84" s="122"/>
      <c r="J84" s="122"/>
      <c r="K84" s="122"/>
      <c r="L84" s="122"/>
      <c r="M84" s="122"/>
      <c r="N84" s="122"/>
      <c r="O84" s="122"/>
      <c r="P84" s="122"/>
    </row>
    <row r="85" spans="1:16">
      <c r="A85" s="122"/>
      <c r="B85" s="174" t="s">
        <v>98</v>
      </c>
      <c r="C85" s="163" t="s">
        <v>99</v>
      </c>
      <c r="D85" s="122"/>
      <c r="E85" s="122"/>
      <c r="F85" s="122"/>
      <c r="G85" s="122"/>
      <c r="H85" s="122"/>
      <c r="I85" s="122"/>
      <c r="J85" s="122"/>
      <c r="K85" s="122"/>
      <c r="L85" s="122"/>
      <c r="M85" s="122"/>
      <c r="N85" s="122"/>
      <c r="O85" s="122"/>
      <c r="P85" s="122"/>
    </row>
    <row r="86" spans="1:16" ht="15" thickBot="1">
      <c r="A86" s="122"/>
      <c r="B86" s="177" t="s">
        <v>100</v>
      </c>
      <c r="C86" s="167" t="s">
        <v>101</v>
      </c>
      <c r="D86" s="122"/>
      <c r="E86" s="122"/>
      <c r="F86" s="122"/>
      <c r="G86" s="122"/>
      <c r="H86" s="122"/>
      <c r="I86" s="122"/>
      <c r="J86" s="122"/>
      <c r="K86" s="122"/>
      <c r="L86" s="122"/>
      <c r="M86" s="122"/>
      <c r="N86" s="122"/>
      <c r="O86" s="122"/>
      <c r="P86" s="122"/>
    </row>
    <row r="87" spans="1:16">
      <c r="A87" s="122"/>
      <c r="B87" s="28"/>
      <c r="C87" s="28"/>
      <c r="D87" s="122"/>
      <c r="E87" s="122"/>
      <c r="F87" s="122"/>
      <c r="G87" s="122"/>
      <c r="H87" s="122"/>
      <c r="I87" s="122"/>
      <c r="J87" s="122"/>
      <c r="K87" s="122"/>
      <c r="L87" s="122"/>
      <c r="M87" s="122"/>
      <c r="N87" s="122"/>
      <c r="O87" s="122"/>
      <c r="P87" s="122"/>
    </row>
    <row r="88" spans="1:16">
      <c r="A88" s="122"/>
      <c r="B88" s="725" t="s">
        <v>102</v>
      </c>
      <c r="C88" s="726"/>
      <c r="D88" s="727"/>
      <c r="E88" s="726"/>
      <c r="F88" s="726"/>
      <c r="G88" s="728"/>
      <c r="H88" s="726"/>
      <c r="I88" s="122"/>
      <c r="J88" s="122"/>
      <c r="K88" s="122"/>
      <c r="L88" s="122"/>
      <c r="M88" s="122"/>
      <c r="N88" s="122"/>
      <c r="O88" s="122"/>
      <c r="P88" s="122"/>
    </row>
    <row r="89" spans="1:16">
      <c r="A89" s="122"/>
      <c r="B89" s="729" t="s">
        <v>103</v>
      </c>
      <c r="C89" s="730" t="s">
        <v>104</v>
      </c>
      <c r="D89" s="730" t="s">
        <v>105</v>
      </c>
      <c r="E89" s="730" t="s">
        <v>106</v>
      </c>
      <c r="F89" s="730" t="s">
        <v>107</v>
      </c>
      <c r="G89" s="730" t="s">
        <v>108</v>
      </c>
      <c r="H89" s="730" t="s">
        <v>109</v>
      </c>
      <c r="I89" s="122"/>
      <c r="J89" s="122"/>
      <c r="K89" s="122"/>
      <c r="L89" s="122"/>
      <c r="M89" s="122"/>
      <c r="N89" s="122"/>
      <c r="O89" s="122"/>
      <c r="P89" s="122"/>
    </row>
    <row r="90" spans="1:16" ht="185.5" customHeight="1">
      <c r="A90" s="122"/>
      <c r="B90" s="731" t="s">
        <v>110</v>
      </c>
      <c r="C90" s="732" t="s">
        <v>111</v>
      </c>
      <c r="D90" s="733" t="s">
        <v>112</v>
      </c>
      <c r="E90" s="733" t="s">
        <v>113</v>
      </c>
      <c r="F90" s="734" t="s">
        <v>114</v>
      </c>
      <c r="G90" s="734" t="s">
        <v>115</v>
      </c>
      <c r="H90" s="735" t="s">
        <v>116</v>
      </c>
      <c r="I90" s="122"/>
      <c r="J90" s="122"/>
      <c r="K90" s="122"/>
      <c r="L90" s="122"/>
      <c r="M90" s="122"/>
      <c r="N90" s="122"/>
      <c r="O90" s="122"/>
      <c r="P90" s="122"/>
    </row>
    <row r="91" spans="1:16" ht="75.5">
      <c r="A91" s="122"/>
      <c r="B91" s="736" t="s">
        <v>117</v>
      </c>
      <c r="C91" s="737" t="s">
        <v>118</v>
      </c>
      <c r="D91" s="738" t="s">
        <v>112</v>
      </c>
      <c r="E91" s="738" t="s">
        <v>113</v>
      </c>
      <c r="F91" s="739" t="s">
        <v>119</v>
      </c>
      <c r="G91" s="738" t="s">
        <v>120</v>
      </c>
      <c r="H91" s="738" t="s">
        <v>121</v>
      </c>
      <c r="I91" s="122"/>
      <c r="J91" s="122"/>
      <c r="K91" s="122"/>
      <c r="L91" s="122"/>
      <c r="M91" s="122"/>
      <c r="N91" s="122"/>
      <c r="O91" s="122"/>
      <c r="P91" s="122"/>
    </row>
    <row r="92" spans="1:16" ht="90" customHeight="1">
      <c r="A92" s="122"/>
      <c r="B92" s="740" t="s">
        <v>122</v>
      </c>
      <c r="C92" s="741" t="s">
        <v>123</v>
      </c>
      <c r="D92" s="742" t="s">
        <v>124</v>
      </c>
      <c r="E92" s="742" t="s">
        <v>125</v>
      </c>
      <c r="F92" s="743" t="s">
        <v>126</v>
      </c>
      <c r="G92" s="742" t="s">
        <v>127</v>
      </c>
      <c r="H92" s="742" t="s">
        <v>128</v>
      </c>
      <c r="I92" s="122"/>
      <c r="J92" s="122"/>
      <c r="K92" s="122"/>
      <c r="L92" s="122"/>
      <c r="M92" s="122"/>
      <c r="N92" s="122"/>
      <c r="O92" s="122"/>
      <c r="P92" s="122"/>
    </row>
    <row r="93" spans="1:16" ht="103" customHeight="1">
      <c r="A93" s="122"/>
      <c r="B93" s="744" t="s">
        <v>129</v>
      </c>
      <c r="C93" s="743" t="s">
        <v>130</v>
      </c>
      <c r="D93" s="742" t="s">
        <v>131</v>
      </c>
      <c r="E93" s="742" t="s">
        <v>125</v>
      </c>
      <c r="F93" s="743" t="s">
        <v>132</v>
      </c>
      <c r="G93" s="742"/>
      <c r="H93" s="742" t="s">
        <v>133</v>
      </c>
      <c r="I93" s="122"/>
      <c r="J93" s="122"/>
      <c r="K93" s="122"/>
      <c r="L93" s="122"/>
      <c r="M93" s="122"/>
      <c r="N93" s="122"/>
      <c r="O93" s="122"/>
      <c r="P93" s="122"/>
    </row>
    <row r="94" spans="1:16" ht="84" customHeight="1">
      <c r="A94" s="122"/>
      <c r="B94" s="744" t="s">
        <v>134</v>
      </c>
      <c r="C94" s="743" t="s">
        <v>135</v>
      </c>
      <c r="D94" s="742" t="s">
        <v>131</v>
      </c>
      <c r="E94" s="742" t="s">
        <v>125</v>
      </c>
      <c r="F94" s="743" t="s">
        <v>136</v>
      </c>
      <c r="G94" s="742"/>
      <c r="H94" s="742" t="s">
        <v>137</v>
      </c>
      <c r="I94" s="122"/>
      <c r="J94" s="122"/>
      <c r="K94" s="122"/>
      <c r="L94" s="122"/>
      <c r="M94" s="122"/>
      <c r="N94" s="122"/>
      <c r="O94" s="122"/>
      <c r="P94" s="122"/>
    </row>
    <row r="95" spans="1:16" ht="134" customHeight="1">
      <c r="A95" s="122"/>
      <c r="B95" s="744" t="s">
        <v>138</v>
      </c>
      <c r="C95" s="743" t="s">
        <v>139</v>
      </c>
      <c r="D95" s="742" t="s">
        <v>112</v>
      </c>
      <c r="E95" s="742" t="s">
        <v>125</v>
      </c>
      <c r="F95" s="743" t="s">
        <v>140</v>
      </c>
      <c r="G95" s="742" t="s">
        <v>141</v>
      </c>
      <c r="H95" s="743" t="s">
        <v>142</v>
      </c>
      <c r="I95" s="122"/>
      <c r="J95" s="122"/>
      <c r="K95" s="122"/>
      <c r="L95" s="122"/>
      <c r="M95" s="122"/>
      <c r="N95" s="122"/>
      <c r="O95" s="122"/>
      <c r="P95" s="122"/>
    </row>
    <row r="96" spans="1:16" ht="174" customHeight="1">
      <c r="A96" s="122"/>
      <c r="B96" s="744" t="s">
        <v>143</v>
      </c>
      <c r="C96" s="743" t="s">
        <v>144</v>
      </c>
      <c r="D96" s="742" t="s">
        <v>124</v>
      </c>
      <c r="E96" s="742" t="s">
        <v>125</v>
      </c>
      <c r="F96" s="743" t="s">
        <v>145</v>
      </c>
      <c r="G96" s="742" t="s">
        <v>146</v>
      </c>
      <c r="H96" s="742" t="s">
        <v>147</v>
      </c>
      <c r="I96" s="122"/>
      <c r="J96" s="122"/>
      <c r="K96" s="122"/>
      <c r="L96" s="122"/>
      <c r="M96" s="122"/>
      <c r="N96" s="122"/>
      <c r="O96" s="122"/>
      <c r="P96" s="122"/>
    </row>
    <row r="97" spans="1:16" ht="113" customHeight="1">
      <c r="A97" s="122"/>
      <c r="B97" s="744" t="s">
        <v>148</v>
      </c>
      <c r="C97" s="743" t="s">
        <v>149</v>
      </c>
      <c r="D97" s="742" t="s">
        <v>124</v>
      </c>
      <c r="E97" s="742" t="s">
        <v>150</v>
      </c>
      <c r="F97" s="743" t="s">
        <v>151</v>
      </c>
      <c r="G97" s="742" t="s">
        <v>152</v>
      </c>
      <c r="H97" s="742" t="s">
        <v>153</v>
      </c>
      <c r="I97" s="122"/>
      <c r="J97" s="122"/>
      <c r="K97" s="122"/>
      <c r="L97" s="122"/>
      <c r="M97" s="122"/>
      <c r="N97" s="122"/>
      <c r="O97" s="122"/>
      <c r="P97" s="122"/>
    </row>
    <row r="98" spans="1:16" ht="122.5" customHeight="1">
      <c r="A98" s="122"/>
      <c r="B98" s="744" t="s">
        <v>154</v>
      </c>
      <c r="C98" s="743" t="s">
        <v>155</v>
      </c>
      <c r="D98" s="742" t="s">
        <v>112</v>
      </c>
      <c r="E98" s="742" t="s">
        <v>125</v>
      </c>
      <c r="F98" s="743" t="s">
        <v>156</v>
      </c>
      <c r="G98" s="742" t="s">
        <v>141</v>
      </c>
      <c r="H98" s="743" t="s">
        <v>157</v>
      </c>
      <c r="I98" s="122"/>
      <c r="J98" s="122"/>
      <c r="K98" s="122"/>
      <c r="L98" s="122"/>
      <c r="M98" s="122"/>
      <c r="N98" s="122"/>
      <c r="O98" s="122"/>
      <c r="P98" s="122"/>
    </row>
    <row r="99" spans="1:16" ht="107.5" customHeight="1">
      <c r="A99" s="122"/>
      <c r="B99" s="744" t="s">
        <v>158</v>
      </c>
      <c r="C99" s="743" t="s">
        <v>159</v>
      </c>
      <c r="D99" s="742" t="s">
        <v>112</v>
      </c>
      <c r="E99" s="742" t="s">
        <v>125</v>
      </c>
      <c r="F99" s="743" t="s">
        <v>160</v>
      </c>
      <c r="G99" s="742" t="s">
        <v>161</v>
      </c>
      <c r="H99" s="743" t="s">
        <v>162</v>
      </c>
      <c r="I99" s="122"/>
      <c r="J99" s="122"/>
      <c r="K99" s="122"/>
      <c r="L99" s="122"/>
      <c r="M99" s="122"/>
      <c r="N99" s="122"/>
      <c r="O99" s="122"/>
      <c r="P99" s="122"/>
    </row>
    <row r="100" spans="1:16" ht="160.5" customHeight="1">
      <c r="A100" s="122"/>
      <c r="B100" s="744" t="s">
        <v>163</v>
      </c>
      <c r="C100" s="743" t="s">
        <v>164</v>
      </c>
      <c r="D100" s="742" t="s">
        <v>112</v>
      </c>
      <c r="E100" s="742" t="s">
        <v>125</v>
      </c>
      <c r="F100" s="743" t="s">
        <v>165</v>
      </c>
      <c r="G100" s="742" t="s">
        <v>166</v>
      </c>
      <c r="H100" s="743" t="s">
        <v>167</v>
      </c>
      <c r="I100" s="122"/>
      <c r="J100" s="122"/>
      <c r="K100" s="122"/>
      <c r="L100" s="122"/>
      <c r="M100" s="122"/>
      <c r="N100" s="122"/>
      <c r="O100" s="122"/>
      <c r="P100" s="122"/>
    </row>
    <row r="101" spans="1:16" ht="105" customHeight="1">
      <c r="A101" s="122"/>
      <c r="B101" s="744" t="s">
        <v>168</v>
      </c>
      <c r="C101" s="743" t="s">
        <v>169</v>
      </c>
      <c r="D101" s="742" t="s">
        <v>170</v>
      </c>
      <c r="E101" s="742" t="s">
        <v>171</v>
      </c>
      <c r="F101" s="743" t="s">
        <v>172</v>
      </c>
      <c r="G101" s="742" t="s">
        <v>173</v>
      </c>
      <c r="H101" s="743" t="s">
        <v>174</v>
      </c>
      <c r="I101" s="122"/>
      <c r="J101" s="122"/>
      <c r="K101" s="122"/>
      <c r="L101" s="122"/>
      <c r="M101" s="122"/>
      <c r="N101" s="122"/>
      <c r="O101" s="122"/>
      <c r="P101" s="122"/>
    </row>
    <row r="102" spans="1:16" ht="142.5" customHeight="1">
      <c r="A102" s="122"/>
      <c r="B102" s="744" t="s">
        <v>175</v>
      </c>
      <c r="C102" s="743" t="s">
        <v>176</v>
      </c>
      <c r="D102" s="742" t="s">
        <v>177</v>
      </c>
      <c r="E102" s="742" t="s">
        <v>125</v>
      </c>
      <c r="F102" s="743" t="s">
        <v>178</v>
      </c>
      <c r="G102" s="742" t="s">
        <v>179</v>
      </c>
      <c r="H102" s="743" t="s">
        <v>180</v>
      </c>
      <c r="I102" s="122"/>
      <c r="J102" s="122"/>
      <c r="K102" s="122"/>
      <c r="L102" s="122"/>
      <c r="M102" s="122"/>
      <c r="N102" s="122"/>
      <c r="O102" s="122"/>
      <c r="P102" s="122"/>
    </row>
    <row r="103" spans="1:16" ht="108" customHeight="1">
      <c r="A103" s="122"/>
      <c r="B103" s="744" t="s">
        <v>181</v>
      </c>
      <c r="C103" s="743" t="s">
        <v>182</v>
      </c>
      <c r="D103" s="742" t="s">
        <v>170</v>
      </c>
      <c r="E103" s="742" t="s">
        <v>125</v>
      </c>
      <c r="F103" s="743" t="s">
        <v>183</v>
      </c>
      <c r="G103" s="742" t="s">
        <v>184</v>
      </c>
      <c r="H103" s="743" t="s">
        <v>185</v>
      </c>
      <c r="I103" s="122"/>
      <c r="J103" s="122"/>
      <c r="K103" s="122"/>
      <c r="L103" s="122"/>
      <c r="M103" s="122"/>
      <c r="N103" s="122"/>
      <c r="O103" s="122"/>
      <c r="P103" s="122"/>
    </row>
    <row r="104" spans="1:16" ht="108" customHeight="1">
      <c r="A104" s="122"/>
      <c r="B104" s="744" t="s">
        <v>186</v>
      </c>
      <c r="C104" s="743" t="s">
        <v>187</v>
      </c>
      <c r="D104" s="742" t="s">
        <v>112</v>
      </c>
      <c r="E104" s="742" t="s">
        <v>188</v>
      </c>
      <c r="F104" s="743" t="s">
        <v>189</v>
      </c>
      <c r="G104" s="742" t="s">
        <v>190</v>
      </c>
      <c r="H104" s="743" t="s">
        <v>191</v>
      </c>
      <c r="I104" s="122"/>
      <c r="J104" s="122"/>
      <c r="K104" s="122"/>
      <c r="L104" s="122"/>
      <c r="M104" s="122"/>
      <c r="N104" s="122"/>
      <c r="O104" s="122"/>
      <c r="P104" s="122"/>
    </row>
    <row r="105" spans="1:16" ht="114" customHeight="1">
      <c r="A105" s="122"/>
      <c r="B105" s="744" t="s">
        <v>192</v>
      </c>
      <c r="C105" s="743" t="s">
        <v>193</v>
      </c>
      <c r="D105" s="742" t="s">
        <v>170</v>
      </c>
      <c r="E105" s="742" t="s">
        <v>125</v>
      </c>
      <c r="F105" s="743" t="s">
        <v>194</v>
      </c>
      <c r="G105" s="742" t="s">
        <v>195</v>
      </c>
      <c r="H105" s="743" t="s">
        <v>196</v>
      </c>
      <c r="I105" s="122"/>
      <c r="J105" s="122"/>
      <c r="K105" s="122"/>
      <c r="L105" s="122"/>
      <c r="M105" s="122"/>
      <c r="N105" s="122"/>
      <c r="O105" s="122"/>
      <c r="P105" s="122"/>
    </row>
    <row r="106" spans="1:16" ht="85" customHeight="1">
      <c r="A106" s="122"/>
      <c r="B106" s="744" t="s">
        <v>197</v>
      </c>
      <c r="C106" s="743" t="s">
        <v>198</v>
      </c>
      <c r="D106" s="742" t="s">
        <v>199</v>
      </c>
      <c r="E106" s="742" t="s">
        <v>125</v>
      </c>
      <c r="F106" s="743" t="s">
        <v>200</v>
      </c>
      <c r="G106" s="742" t="s">
        <v>201</v>
      </c>
      <c r="H106" s="743" t="s">
        <v>202</v>
      </c>
      <c r="I106" s="122"/>
      <c r="J106" s="122"/>
      <c r="K106" s="122"/>
      <c r="L106" s="122"/>
      <c r="M106" s="122"/>
      <c r="N106" s="122"/>
      <c r="O106" s="122"/>
      <c r="P106" s="122"/>
    </row>
    <row r="107" spans="1:16" ht="129" customHeight="1">
      <c r="A107" s="122"/>
      <c r="B107" s="744" t="s">
        <v>203</v>
      </c>
      <c r="C107" s="743" t="s">
        <v>204</v>
      </c>
      <c r="D107" s="742" t="s">
        <v>205</v>
      </c>
      <c r="E107" s="742" t="s">
        <v>125</v>
      </c>
      <c r="F107" s="743" t="s">
        <v>206</v>
      </c>
      <c r="G107" s="742" t="s">
        <v>207</v>
      </c>
      <c r="H107" s="743" t="s">
        <v>208</v>
      </c>
      <c r="I107" s="122"/>
      <c r="J107" s="122"/>
      <c r="K107" s="122"/>
      <c r="L107" s="122"/>
      <c r="M107" s="122"/>
      <c r="N107" s="122"/>
      <c r="O107" s="122"/>
      <c r="P107" s="122"/>
    </row>
    <row r="108" spans="1:16" ht="84" customHeight="1">
      <c r="A108" s="122"/>
      <c r="B108" s="744" t="s">
        <v>209</v>
      </c>
      <c r="C108" s="743" t="s">
        <v>210</v>
      </c>
      <c r="D108" s="742" t="s">
        <v>205</v>
      </c>
      <c r="E108" s="742" t="s">
        <v>125</v>
      </c>
      <c r="F108" s="743" t="s">
        <v>211</v>
      </c>
      <c r="G108" s="778"/>
      <c r="H108" s="743" t="s">
        <v>212</v>
      </c>
      <c r="I108" s="122"/>
      <c r="J108" s="122"/>
      <c r="K108" s="122"/>
      <c r="L108" s="122"/>
      <c r="M108" s="122"/>
      <c r="N108" s="122"/>
      <c r="O108" s="122"/>
      <c r="P108" s="122"/>
    </row>
    <row r="109" spans="1:16">
      <c r="A109" s="122"/>
      <c r="D109" s="122"/>
      <c r="E109" s="122"/>
      <c r="F109" s="122"/>
      <c r="G109" s="122"/>
      <c r="H109" s="122"/>
      <c r="I109" s="122"/>
      <c r="J109" s="122"/>
      <c r="K109" s="122"/>
      <c r="L109" s="122"/>
      <c r="M109" s="122"/>
      <c r="N109" s="122"/>
      <c r="O109" s="122"/>
      <c r="P109" s="122"/>
    </row>
    <row r="110" spans="1:16">
      <c r="A110" s="122"/>
      <c r="D110" s="122"/>
      <c r="E110" s="122"/>
      <c r="F110" s="122"/>
      <c r="G110" s="122"/>
      <c r="H110" s="122"/>
      <c r="I110" s="122"/>
      <c r="J110" s="122"/>
      <c r="K110" s="122"/>
      <c r="L110" s="122"/>
      <c r="M110" s="122"/>
      <c r="N110" s="122"/>
      <c r="O110" s="122"/>
      <c r="P110" s="122"/>
    </row>
    <row r="111" spans="1:16">
      <c r="A111" s="122"/>
      <c r="D111" s="122"/>
      <c r="E111" s="122"/>
      <c r="F111" s="122"/>
      <c r="G111" s="122"/>
      <c r="H111" s="122"/>
      <c r="I111" s="122"/>
      <c r="J111" s="122"/>
      <c r="K111" s="122"/>
      <c r="L111" s="122"/>
      <c r="M111" s="122"/>
      <c r="N111" s="122"/>
      <c r="O111" s="122"/>
      <c r="P111" s="122"/>
    </row>
    <row r="112" spans="1:16">
      <c r="A112" s="122"/>
      <c r="D112" s="122"/>
      <c r="E112" s="122"/>
      <c r="F112" s="122"/>
      <c r="G112" s="122"/>
      <c r="H112" s="122"/>
      <c r="I112" s="122"/>
      <c r="J112" s="122"/>
      <c r="K112" s="122"/>
      <c r="L112" s="122"/>
      <c r="M112" s="122"/>
      <c r="N112" s="122"/>
      <c r="O112" s="122"/>
      <c r="P112" s="122"/>
    </row>
    <row r="113" spans="1:16">
      <c r="A113" s="122"/>
      <c r="D113" s="122"/>
      <c r="E113" s="122"/>
      <c r="F113" s="122"/>
      <c r="G113" s="122"/>
      <c r="H113" s="122"/>
      <c r="I113" s="122"/>
      <c r="J113" s="122"/>
      <c r="K113" s="122"/>
      <c r="L113" s="122"/>
      <c r="M113" s="122"/>
      <c r="N113" s="122"/>
      <c r="O113" s="122"/>
      <c r="P113" s="122"/>
    </row>
    <row r="114" spans="1:16">
      <c r="A114" s="122"/>
      <c r="D114" s="122"/>
      <c r="E114" s="122"/>
      <c r="F114" s="122"/>
      <c r="G114" s="122"/>
      <c r="H114" s="122"/>
      <c r="I114" s="122"/>
      <c r="J114" s="122"/>
      <c r="K114" s="122"/>
      <c r="L114" s="122"/>
      <c r="M114" s="122"/>
      <c r="N114" s="122"/>
      <c r="O114" s="122"/>
      <c r="P114" s="122"/>
    </row>
    <row r="115" spans="1:16">
      <c r="A115" s="122"/>
      <c r="D115" s="122"/>
      <c r="E115" s="122"/>
      <c r="F115" s="122"/>
      <c r="G115" s="122"/>
      <c r="H115" s="122"/>
      <c r="I115" s="122"/>
      <c r="J115" s="122"/>
      <c r="K115" s="122"/>
      <c r="L115" s="122"/>
      <c r="M115" s="122"/>
      <c r="N115" s="122"/>
      <c r="O115" s="122"/>
      <c r="P115" s="122"/>
    </row>
    <row r="116" spans="1:16">
      <c r="A116" s="122"/>
      <c r="D116" s="122"/>
      <c r="E116" s="122"/>
      <c r="F116" s="122"/>
      <c r="G116" s="122"/>
      <c r="H116" s="122"/>
      <c r="I116" s="122"/>
      <c r="J116" s="122"/>
      <c r="K116" s="122"/>
      <c r="L116" s="122"/>
      <c r="M116" s="122"/>
      <c r="N116" s="122"/>
      <c r="O116" s="122"/>
      <c r="P116" s="122"/>
    </row>
    <row r="117" spans="1:16">
      <c r="A117" s="122"/>
      <c r="D117" s="122"/>
      <c r="E117" s="122"/>
      <c r="F117" s="122"/>
      <c r="G117" s="122"/>
      <c r="H117" s="122"/>
      <c r="I117" s="122"/>
      <c r="J117" s="122"/>
      <c r="K117" s="122"/>
      <c r="L117" s="122"/>
      <c r="M117" s="122"/>
      <c r="N117" s="122"/>
      <c r="O117" s="122"/>
      <c r="P117" s="122"/>
    </row>
    <row r="118" spans="1:16">
      <c r="A118" s="122"/>
      <c r="D118" s="122"/>
      <c r="E118" s="122"/>
      <c r="F118" s="122"/>
      <c r="G118" s="122"/>
      <c r="H118" s="122"/>
      <c r="I118" s="122"/>
      <c r="J118" s="122"/>
      <c r="K118" s="122"/>
      <c r="L118" s="122"/>
      <c r="M118" s="122"/>
      <c r="N118" s="122"/>
      <c r="O118" s="122"/>
      <c r="P118" s="122"/>
    </row>
    <row r="119" spans="1:16">
      <c r="A119" s="122"/>
      <c r="D119" s="122"/>
      <c r="E119" s="122"/>
      <c r="F119" s="122"/>
      <c r="G119" s="122"/>
      <c r="H119" s="122"/>
      <c r="I119" s="122"/>
      <c r="J119" s="122"/>
      <c r="K119" s="122"/>
      <c r="L119" s="122"/>
      <c r="M119" s="122"/>
      <c r="N119" s="122"/>
      <c r="O119" s="122"/>
      <c r="P119" s="122"/>
    </row>
    <row r="120" spans="1:16">
      <c r="A120" s="122"/>
      <c r="D120" s="122"/>
      <c r="E120" s="122"/>
      <c r="F120" s="122"/>
      <c r="G120" s="122"/>
      <c r="H120" s="122"/>
      <c r="I120" s="122"/>
      <c r="J120" s="122"/>
      <c r="K120" s="122"/>
      <c r="L120" s="122"/>
      <c r="M120" s="122"/>
      <c r="N120" s="122"/>
      <c r="O120" s="122"/>
      <c r="P120" s="122"/>
    </row>
    <row r="121" spans="1:16">
      <c r="A121" s="122"/>
      <c r="D121" s="122"/>
      <c r="E121" s="122"/>
      <c r="F121" s="122"/>
      <c r="G121" s="122"/>
      <c r="H121" s="122"/>
      <c r="I121" s="122"/>
      <c r="J121" s="122"/>
      <c r="K121" s="122"/>
      <c r="L121" s="122"/>
      <c r="M121" s="122"/>
      <c r="N121" s="122"/>
      <c r="O121" s="122"/>
      <c r="P121" s="122"/>
    </row>
    <row r="122" spans="1:16">
      <c r="A122" s="122"/>
      <c r="D122" s="122"/>
      <c r="E122" s="122"/>
      <c r="F122" s="122"/>
      <c r="G122" s="122"/>
      <c r="H122" s="122"/>
      <c r="I122" s="122"/>
      <c r="J122" s="122"/>
      <c r="K122" s="122"/>
      <c r="L122" s="122"/>
      <c r="M122" s="122"/>
      <c r="N122" s="122"/>
      <c r="O122" s="122"/>
      <c r="P122" s="122"/>
    </row>
    <row r="123" spans="1:16">
      <c r="A123" s="122"/>
      <c r="D123" s="122"/>
      <c r="E123" s="122"/>
      <c r="F123" s="122"/>
      <c r="G123" s="122"/>
      <c r="H123" s="122"/>
      <c r="I123" s="122"/>
      <c r="J123" s="122"/>
      <c r="K123" s="122"/>
      <c r="L123" s="122"/>
      <c r="M123" s="122"/>
      <c r="N123" s="122"/>
      <c r="O123" s="122"/>
      <c r="P123" s="122"/>
    </row>
    <row r="124" spans="1:16">
      <c r="A124" s="122"/>
      <c r="D124" s="122"/>
      <c r="E124" s="122"/>
      <c r="F124" s="122"/>
      <c r="G124" s="122"/>
      <c r="H124" s="122"/>
      <c r="I124" s="122"/>
      <c r="J124" s="122"/>
      <c r="K124" s="122"/>
      <c r="L124" s="122"/>
      <c r="M124" s="122"/>
      <c r="N124" s="122"/>
      <c r="O124" s="122"/>
      <c r="P124" s="122"/>
    </row>
    <row r="125" spans="1:16">
      <c r="A125" s="122"/>
      <c r="D125" s="122"/>
      <c r="E125" s="122"/>
      <c r="F125" s="122"/>
      <c r="G125" s="122"/>
      <c r="H125" s="122"/>
      <c r="I125" s="122"/>
      <c r="J125" s="122"/>
      <c r="K125" s="122"/>
      <c r="L125" s="122"/>
      <c r="M125" s="122"/>
      <c r="N125" s="122"/>
      <c r="O125" s="122"/>
      <c r="P125" s="122"/>
    </row>
    <row r="126" spans="1:16">
      <c r="A126" s="122"/>
      <c r="D126" s="122"/>
      <c r="E126" s="122"/>
      <c r="F126" s="122"/>
      <c r="G126" s="122"/>
      <c r="H126" s="122"/>
      <c r="I126" s="122"/>
      <c r="J126" s="122"/>
      <c r="K126" s="122"/>
      <c r="L126" s="122"/>
      <c r="M126" s="122"/>
      <c r="N126" s="122"/>
      <c r="O126" s="122"/>
      <c r="P126" s="122"/>
    </row>
    <row r="127" spans="1:16">
      <c r="A127" s="122"/>
      <c r="D127" s="122"/>
      <c r="E127" s="122"/>
      <c r="F127" s="122"/>
      <c r="G127" s="122"/>
      <c r="H127" s="122"/>
      <c r="I127" s="122"/>
      <c r="J127" s="122"/>
      <c r="K127" s="122"/>
      <c r="L127" s="122"/>
      <c r="M127" s="122"/>
      <c r="N127" s="122"/>
      <c r="O127" s="122"/>
      <c r="P127" s="122"/>
    </row>
    <row r="128" spans="1:16">
      <c r="A128" s="122"/>
      <c r="D128" s="122"/>
      <c r="E128" s="122"/>
      <c r="F128" s="122"/>
      <c r="G128" s="122"/>
      <c r="H128" s="122"/>
      <c r="I128" s="122"/>
      <c r="J128" s="122"/>
      <c r="K128" s="122"/>
      <c r="L128" s="122"/>
      <c r="M128" s="122"/>
      <c r="N128" s="122"/>
      <c r="O128" s="122"/>
      <c r="P128" s="122"/>
    </row>
    <row r="129" spans="1:16">
      <c r="A129" s="122"/>
      <c r="D129" s="122"/>
      <c r="E129" s="122"/>
      <c r="F129" s="122"/>
      <c r="G129" s="122"/>
      <c r="H129" s="122"/>
      <c r="I129" s="122"/>
      <c r="J129" s="122"/>
      <c r="K129" s="122"/>
      <c r="L129" s="122"/>
      <c r="M129" s="122"/>
      <c r="N129" s="122"/>
      <c r="O129" s="122"/>
      <c r="P129" s="122"/>
    </row>
    <row r="130" spans="1:16">
      <c r="A130" s="122"/>
      <c r="D130" s="122"/>
      <c r="E130" s="122"/>
      <c r="F130" s="122"/>
      <c r="G130" s="122"/>
      <c r="H130" s="122"/>
      <c r="I130" s="122"/>
      <c r="J130" s="122"/>
      <c r="K130" s="122"/>
      <c r="L130" s="122"/>
      <c r="M130" s="122"/>
      <c r="N130" s="122"/>
      <c r="O130" s="122"/>
      <c r="P130" s="122"/>
    </row>
    <row r="131" spans="1:16">
      <c r="A131" s="122"/>
      <c r="D131" s="122"/>
      <c r="E131" s="122"/>
      <c r="F131" s="122"/>
      <c r="G131" s="122"/>
      <c r="H131" s="122"/>
      <c r="I131" s="122"/>
      <c r="J131" s="122"/>
      <c r="K131" s="122"/>
      <c r="L131" s="122"/>
      <c r="M131" s="122"/>
      <c r="N131" s="122"/>
      <c r="O131" s="122"/>
      <c r="P131" s="122"/>
    </row>
    <row r="132" spans="1:16">
      <c r="A132" s="122"/>
      <c r="D132" s="122"/>
      <c r="E132" s="122"/>
      <c r="F132" s="122"/>
      <c r="G132" s="122"/>
      <c r="H132" s="122"/>
      <c r="I132" s="122"/>
      <c r="J132" s="122"/>
      <c r="K132" s="122"/>
      <c r="L132" s="122"/>
      <c r="M132" s="122"/>
      <c r="N132" s="122"/>
      <c r="O132" s="122"/>
      <c r="P132" s="122"/>
    </row>
    <row r="133" spans="1:16">
      <c r="A133" s="122"/>
      <c r="D133" s="122"/>
      <c r="E133" s="122"/>
      <c r="F133" s="122"/>
      <c r="G133" s="122"/>
      <c r="H133" s="122"/>
      <c r="I133" s="122"/>
      <c r="J133" s="122"/>
      <c r="K133" s="122"/>
      <c r="L133" s="122"/>
      <c r="M133" s="122"/>
      <c r="N133" s="122"/>
      <c r="O133" s="122"/>
      <c r="P133" s="122"/>
    </row>
    <row r="134" spans="1:16">
      <c r="A134" s="122"/>
      <c r="D134" s="122"/>
      <c r="E134" s="122"/>
      <c r="F134" s="122"/>
      <c r="G134" s="122"/>
      <c r="H134" s="122"/>
      <c r="I134" s="122"/>
      <c r="J134" s="122"/>
      <c r="K134" s="122"/>
      <c r="L134" s="122"/>
      <c r="M134" s="122"/>
      <c r="N134" s="122"/>
      <c r="O134" s="122"/>
      <c r="P134" s="122"/>
    </row>
    <row r="135" spans="1:16">
      <c r="A135" s="122"/>
      <c r="D135" s="122"/>
      <c r="E135" s="122"/>
      <c r="F135" s="122"/>
      <c r="G135" s="122"/>
      <c r="H135" s="122"/>
      <c r="I135" s="122"/>
      <c r="J135" s="122"/>
      <c r="K135" s="122"/>
      <c r="L135" s="122"/>
      <c r="M135" s="122"/>
      <c r="N135" s="122"/>
      <c r="O135" s="122"/>
      <c r="P135" s="122"/>
    </row>
    <row r="136" spans="1:16">
      <c r="A136" s="122"/>
      <c r="D136" s="122"/>
      <c r="E136" s="122"/>
      <c r="F136" s="122"/>
      <c r="G136" s="122"/>
      <c r="H136" s="122"/>
      <c r="I136" s="122"/>
      <c r="J136" s="122"/>
      <c r="K136" s="122"/>
      <c r="L136" s="122"/>
      <c r="M136" s="122"/>
      <c r="N136" s="122"/>
      <c r="O136" s="122"/>
      <c r="P136" s="122"/>
    </row>
    <row r="137" spans="1:16">
      <c r="A137" s="122"/>
      <c r="D137" s="122"/>
      <c r="E137" s="122"/>
      <c r="F137" s="122"/>
      <c r="G137" s="122"/>
      <c r="H137" s="122"/>
      <c r="I137" s="122"/>
      <c r="J137" s="122"/>
      <c r="K137" s="122"/>
      <c r="L137" s="122"/>
      <c r="M137" s="122"/>
      <c r="N137" s="122"/>
      <c r="O137" s="122"/>
      <c r="P137" s="122"/>
    </row>
    <row r="138" spans="1:16">
      <c r="A138" s="122"/>
      <c r="D138" s="122"/>
      <c r="E138" s="122"/>
      <c r="F138" s="122"/>
      <c r="G138" s="122"/>
      <c r="H138" s="122"/>
      <c r="I138" s="122"/>
      <c r="J138" s="122"/>
      <c r="K138" s="122"/>
      <c r="L138" s="122"/>
      <c r="M138" s="122"/>
      <c r="N138" s="122"/>
      <c r="O138" s="122"/>
      <c r="P138" s="122"/>
    </row>
    <row r="139" spans="1:16">
      <c r="A139" s="122"/>
      <c r="D139" s="122"/>
      <c r="E139" s="122"/>
      <c r="F139" s="122"/>
      <c r="G139" s="122"/>
      <c r="H139" s="122"/>
      <c r="I139" s="122"/>
      <c r="J139" s="122"/>
      <c r="K139" s="122"/>
      <c r="L139" s="122"/>
      <c r="M139" s="122"/>
      <c r="N139" s="122"/>
      <c r="O139" s="122"/>
      <c r="P139" s="122"/>
    </row>
    <row r="140" spans="1:16">
      <c r="A140" s="122"/>
      <c r="D140" s="122"/>
      <c r="E140" s="122"/>
      <c r="F140" s="122"/>
      <c r="G140" s="122"/>
      <c r="H140" s="122"/>
      <c r="I140" s="122"/>
      <c r="J140" s="122"/>
      <c r="K140" s="122"/>
      <c r="L140" s="122"/>
      <c r="M140" s="122"/>
      <c r="N140" s="122"/>
      <c r="O140" s="122"/>
      <c r="P140" s="122"/>
    </row>
    <row r="141" spans="1:16">
      <c r="A141" s="122"/>
      <c r="D141" s="122"/>
      <c r="E141" s="122"/>
      <c r="F141" s="122"/>
      <c r="G141" s="122"/>
      <c r="H141" s="122"/>
      <c r="I141" s="122"/>
      <c r="J141" s="122"/>
      <c r="K141" s="122"/>
      <c r="L141" s="122"/>
      <c r="M141" s="122"/>
      <c r="N141" s="122"/>
      <c r="O141" s="122"/>
      <c r="P141" s="122"/>
    </row>
    <row r="142" spans="1:16">
      <c r="A142" s="122"/>
      <c r="D142" s="122"/>
      <c r="E142" s="122"/>
      <c r="F142" s="122"/>
      <c r="G142" s="122"/>
      <c r="H142" s="122"/>
      <c r="I142" s="122"/>
      <c r="J142" s="122"/>
      <c r="K142" s="122"/>
      <c r="L142" s="122"/>
      <c r="M142" s="122"/>
      <c r="N142" s="122"/>
      <c r="O142" s="122"/>
      <c r="P142" s="122"/>
    </row>
    <row r="143" spans="1:16">
      <c r="A143" s="122"/>
      <c r="D143" s="122"/>
      <c r="E143" s="122"/>
      <c r="F143" s="122"/>
      <c r="G143" s="122"/>
      <c r="H143" s="122"/>
      <c r="I143" s="122"/>
      <c r="J143" s="122"/>
      <c r="K143" s="122"/>
      <c r="L143" s="122"/>
      <c r="M143" s="122"/>
      <c r="N143" s="122"/>
      <c r="O143" s="122"/>
      <c r="P143" s="122"/>
    </row>
    <row r="144" spans="1:16">
      <c r="A144" s="122"/>
      <c r="D144" s="122"/>
      <c r="E144" s="122"/>
      <c r="F144" s="122"/>
      <c r="G144" s="122"/>
      <c r="H144" s="122"/>
      <c r="I144" s="122"/>
      <c r="J144" s="122"/>
      <c r="K144" s="122"/>
      <c r="L144" s="122"/>
      <c r="M144" s="122"/>
      <c r="N144" s="122"/>
      <c r="O144" s="122"/>
      <c r="P144" s="122"/>
    </row>
    <row r="145" spans="1:16">
      <c r="A145" s="122"/>
      <c r="D145" s="122"/>
      <c r="E145" s="122"/>
      <c r="F145" s="122"/>
      <c r="G145" s="122"/>
      <c r="H145" s="122"/>
      <c r="I145" s="122"/>
      <c r="J145" s="122"/>
      <c r="K145" s="122"/>
      <c r="L145" s="122"/>
      <c r="M145" s="122"/>
      <c r="N145" s="122"/>
      <c r="O145" s="122"/>
      <c r="P145" s="122"/>
    </row>
    <row r="146" spans="1:16">
      <c r="A146" s="122"/>
      <c r="D146" s="122"/>
      <c r="E146" s="122"/>
      <c r="F146" s="122"/>
      <c r="G146" s="122"/>
      <c r="H146" s="122"/>
      <c r="I146" s="122"/>
      <c r="J146" s="122"/>
      <c r="K146" s="122"/>
      <c r="L146" s="122"/>
      <c r="M146" s="122"/>
      <c r="N146" s="122"/>
      <c r="O146" s="122"/>
      <c r="P146" s="122"/>
    </row>
    <row r="147" spans="1:16">
      <c r="A147" s="122"/>
      <c r="D147" s="122"/>
      <c r="E147" s="122"/>
      <c r="F147" s="122"/>
      <c r="G147" s="122"/>
      <c r="H147" s="122"/>
      <c r="I147" s="122"/>
      <c r="J147" s="122"/>
      <c r="K147" s="122"/>
      <c r="L147" s="122"/>
      <c r="M147" s="122"/>
      <c r="N147" s="122"/>
      <c r="O147" s="122"/>
      <c r="P147" s="122"/>
    </row>
    <row r="148" spans="1:16">
      <c r="A148" s="122"/>
      <c r="D148" s="122"/>
      <c r="E148" s="122"/>
      <c r="F148" s="122"/>
      <c r="G148" s="122"/>
      <c r="H148" s="122"/>
      <c r="I148" s="122"/>
      <c r="J148" s="122"/>
      <c r="K148" s="122"/>
      <c r="L148" s="122"/>
      <c r="M148" s="122"/>
      <c r="N148" s="122"/>
      <c r="O148" s="122"/>
      <c r="P148" s="122"/>
    </row>
    <row r="149" spans="1:16">
      <c r="A149" s="122"/>
      <c r="D149" s="122"/>
      <c r="E149" s="122"/>
      <c r="F149" s="122"/>
      <c r="G149" s="122"/>
      <c r="H149" s="122"/>
      <c r="I149" s="122"/>
      <c r="J149" s="122"/>
      <c r="K149" s="122"/>
      <c r="L149" s="122"/>
      <c r="M149" s="122"/>
      <c r="N149" s="122"/>
      <c r="O149" s="122"/>
      <c r="P149" s="122"/>
    </row>
    <row r="150" spans="1:16">
      <c r="A150" s="122"/>
      <c r="D150" s="122"/>
      <c r="E150" s="122"/>
      <c r="F150" s="122"/>
      <c r="G150" s="122"/>
      <c r="H150" s="122"/>
      <c r="I150" s="122"/>
      <c r="J150" s="122"/>
      <c r="K150" s="122"/>
      <c r="L150" s="122"/>
      <c r="M150" s="122"/>
      <c r="N150" s="122"/>
      <c r="O150" s="122"/>
      <c r="P150" s="122"/>
    </row>
    <row r="151" spans="1:16">
      <c r="A151" s="122"/>
      <c r="D151" s="122"/>
      <c r="E151" s="122"/>
      <c r="F151" s="122"/>
      <c r="G151" s="122"/>
      <c r="H151" s="122"/>
      <c r="I151" s="122"/>
      <c r="J151" s="122"/>
      <c r="K151" s="122"/>
      <c r="L151" s="122"/>
      <c r="M151" s="122"/>
      <c r="N151" s="122"/>
      <c r="O151" s="122"/>
      <c r="P151" s="122"/>
    </row>
    <row r="152" spans="1:16">
      <c r="A152" s="122"/>
      <c r="D152" s="122"/>
      <c r="E152" s="122"/>
      <c r="F152" s="122"/>
      <c r="G152" s="122"/>
      <c r="H152" s="122"/>
      <c r="I152" s="122"/>
      <c r="J152" s="122"/>
      <c r="K152" s="122"/>
      <c r="L152" s="122"/>
      <c r="M152" s="122"/>
      <c r="N152" s="122"/>
      <c r="O152" s="122"/>
      <c r="P152" s="122"/>
    </row>
    <row r="153" spans="1:16">
      <c r="A153" s="122"/>
      <c r="D153" s="122"/>
      <c r="E153" s="122"/>
      <c r="F153" s="122"/>
      <c r="G153" s="122"/>
      <c r="H153" s="122"/>
      <c r="I153" s="122"/>
      <c r="J153" s="122"/>
      <c r="K153" s="122"/>
      <c r="L153" s="122"/>
      <c r="M153" s="122"/>
      <c r="N153" s="122"/>
      <c r="O153" s="122"/>
      <c r="P153" s="122"/>
    </row>
    <row r="154" spans="1:16">
      <c r="A154" s="122"/>
      <c r="D154" s="122"/>
      <c r="E154" s="122"/>
      <c r="F154" s="122"/>
      <c r="G154" s="122"/>
      <c r="H154" s="122"/>
      <c r="I154" s="122"/>
      <c r="J154" s="122"/>
      <c r="K154" s="122"/>
      <c r="L154" s="122"/>
      <c r="M154" s="122"/>
      <c r="N154" s="122"/>
      <c r="O154" s="122"/>
      <c r="P154" s="122"/>
    </row>
    <row r="155" spans="1:16">
      <c r="A155" s="122"/>
      <c r="D155" s="122"/>
      <c r="E155" s="122"/>
      <c r="F155" s="122"/>
      <c r="G155" s="122"/>
      <c r="H155" s="122"/>
      <c r="I155" s="122"/>
      <c r="J155" s="122"/>
      <c r="K155" s="122"/>
      <c r="L155" s="122"/>
      <c r="M155" s="122"/>
      <c r="N155" s="122"/>
      <c r="O155" s="122"/>
      <c r="P155" s="122"/>
    </row>
    <row r="156" spans="1:16">
      <c r="A156" s="122"/>
      <c r="D156" s="122"/>
      <c r="E156" s="122"/>
      <c r="F156" s="122"/>
      <c r="G156" s="122"/>
      <c r="H156" s="122"/>
      <c r="I156" s="122"/>
      <c r="J156" s="122"/>
      <c r="K156" s="122"/>
      <c r="L156" s="122"/>
      <c r="M156" s="122"/>
      <c r="N156" s="122"/>
      <c r="O156" s="122"/>
      <c r="P156" s="122"/>
    </row>
    <row r="157" spans="1:16">
      <c r="A157" s="122"/>
      <c r="D157" s="122"/>
      <c r="E157" s="122"/>
      <c r="F157" s="122"/>
      <c r="G157" s="122"/>
      <c r="H157" s="122"/>
      <c r="I157" s="122"/>
      <c r="J157" s="122"/>
      <c r="K157" s="122"/>
      <c r="L157" s="122"/>
      <c r="M157" s="122"/>
      <c r="N157" s="122"/>
      <c r="O157" s="122"/>
      <c r="P157" s="122"/>
    </row>
    <row r="158" spans="1:16">
      <c r="A158" s="122"/>
      <c r="D158" s="122"/>
      <c r="E158" s="122"/>
      <c r="F158" s="122"/>
      <c r="G158" s="122"/>
      <c r="H158" s="122"/>
      <c r="I158" s="122"/>
      <c r="J158" s="122"/>
      <c r="K158" s="122"/>
      <c r="L158" s="122"/>
      <c r="M158" s="122"/>
      <c r="N158" s="122"/>
      <c r="O158" s="122"/>
      <c r="P158" s="122"/>
    </row>
    <row r="159" spans="1:16">
      <c r="A159" s="122"/>
      <c r="D159" s="122"/>
      <c r="E159" s="122"/>
      <c r="F159" s="122"/>
      <c r="G159" s="122"/>
      <c r="H159" s="122"/>
      <c r="I159" s="122"/>
      <c r="J159" s="122"/>
      <c r="K159" s="122"/>
      <c r="L159" s="122"/>
      <c r="M159" s="122"/>
      <c r="N159" s="122"/>
      <c r="O159" s="122"/>
      <c r="P159" s="122"/>
    </row>
    <row r="160" spans="1:16">
      <c r="A160" s="122"/>
      <c r="D160" s="122"/>
      <c r="E160" s="122"/>
      <c r="F160" s="122"/>
      <c r="G160" s="122"/>
      <c r="H160" s="122"/>
      <c r="I160" s="122"/>
      <c r="J160" s="122"/>
      <c r="K160" s="122"/>
      <c r="L160" s="122"/>
      <c r="M160" s="122"/>
      <c r="N160" s="122"/>
      <c r="O160" s="122"/>
      <c r="P160" s="122"/>
    </row>
    <row r="161" spans="1:16">
      <c r="A161" s="122"/>
      <c r="D161" s="122"/>
      <c r="E161" s="122"/>
      <c r="F161" s="122"/>
      <c r="G161" s="122"/>
      <c r="H161" s="122"/>
      <c r="I161" s="122"/>
      <c r="J161" s="122"/>
      <c r="K161" s="122"/>
      <c r="L161" s="122"/>
      <c r="M161" s="122"/>
      <c r="N161" s="122"/>
      <c r="O161" s="122"/>
      <c r="P161" s="122"/>
    </row>
    <row r="162" spans="1:16">
      <c r="A162" s="122"/>
      <c r="D162" s="122"/>
      <c r="E162" s="122"/>
      <c r="F162" s="122"/>
      <c r="G162" s="122"/>
      <c r="H162" s="122"/>
      <c r="I162" s="122"/>
      <c r="J162" s="122"/>
      <c r="K162" s="122"/>
      <c r="L162" s="122"/>
      <c r="M162" s="122"/>
      <c r="N162" s="122"/>
      <c r="O162" s="122"/>
      <c r="P162" s="122"/>
    </row>
    <row r="163" spans="1:16">
      <c r="A163" s="122"/>
      <c r="D163" s="122"/>
      <c r="E163" s="122"/>
      <c r="F163" s="122"/>
      <c r="G163" s="122"/>
      <c r="H163" s="122"/>
      <c r="I163" s="122"/>
      <c r="J163" s="122"/>
      <c r="K163" s="122"/>
      <c r="L163" s="122"/>
      <c r="M163" s="122"/>
      <c r="N163" s="122"/>
      <c r="O163" s="122"/>
      <c r="P163" s="122"/>
    </row>
    <row r="164" spans="1:16">
      <c r="A164" s="122"/>
      <c r="D164" s="122"/>
      <c r="E164" s="122"/>
      <c r="F164" s="122"/>
      <c r="G164" s="122"/>
      <c r="H164" s="122"/>
      <c r="I164" s="122"/>
      <c r="J164" s="122"/>
      <c r="K164" s="122"/>
      <c r="L164" s="122"/>
      <c r="M164" s="122"/>
      <c r="N164" s="122"/>
      <c r="O164" s="122"/>
      <c r="P164" s="122"/>
    </row>
    <row r="165" spans="1:16">
      <c r="A165" s="122"/>
      <c r="D165" s="122"/>
      <c r="E165" s="122"/>
      <c r="F165" s="122"/>
      <c r="G165" s="122"/>
      <c r="H165" s="122"/>
      <c r="I165" s="122"/>
      <c r="J165" s="122"/>
      <c r="K165" s="122"/>
      <c r="L165" s="122"/>
      <c r="M165" s="122"/>
      <c r="N165" s="122"/>
      <c r="O165" s="122"/>
      <c r="P165" s="122"/>
    </row>
    <row r="166" spans="1:16">
      <c r="A166" s="122"/>
      <c r="D166" s="122"/>
      <c r="E166" s="122"/>
      <c r="F166" s="122"/>
      <c r="G166" s="122"/>
      <c r="H166" s="122"/>
      <c r="I166" s="122"/>
      <c r="J166" s="122"/>
      <c r="K166" s="122"/>
      <c r="L166" s="122"/>
      <c r="M166" s="122"/>
      <c r="N166" s="122"/>
      <c r="O166" s="122"/>
      <c r="P166" s="122"/>
    </row>
    <row r="167" spans="1:16">
      <c r="A167" s="122"/>
      <c r="D167" s="122"/>
      <c r="E167" s="122"/>
      <c r="F167" s="122"/>
      <c r="G167" s="122"/>
      <c r="H167" s="122"/>
      <c r="I167" s="122"/>
      <c r="J167" s="122"/>
      <c r="K167" s="122"/>
      <c r="L167" s="122"/>
      <c r="M167" s="122"/>
      <c r="N167" s="122"/>
      <c r="O167" s="122"/>
      <c r="P167" s="122"/>
    </row>
    <row r="168" spans="1:16">
      <c r="A168" s="122"/>
      <c r="D168" s="122"/>
      <c r="E168" s="122"/>
      <c r="F168" s="122"/>
      <c r="G168" s="122"/>
      <c r="H168" s="122"/>
      <c r="I168" s="122"/>
      <c r="J168" s="122"/>
      <c r="K168" s="122"/>
      <c r="L168" s="122"/>
      <c r="M168" s="122"/>
      <c r="N168" s="122"/>
      <c r="O168" s="122"/>
      <c r="P168" s="122"/>
    </row>
    <row r="169" spans="1:16">
      <c r="A169" s="122"/>
      <c r="D169" s="122"/>
      <c r="E169" s="122"/>
      <c r="F169" s="122"/>
      <c r="G169" s="122"/>
      <c r="H169" s="122"/>
      <c r="I169" s="122"/>
      <c r="J169" s="122"/>
      <c r="K169" s="122"/>
      <c r="L169" s="122"/>
      <c r="M169" s="122"/>
      <c r="N169" s="122"/>
      <c r="O169" s="122"/>
      <c r="P169" s="122"/>
    </row>
    <row r="170" spans="1:16">
      <c r="A170" s="122"/>
      <c r="D170" s="122"/>
      <c r="E170" s="122"/>
      <c r="F170" s="122"/>
      <c r="G170" s="122"/>
      <c r="H170" s="122"/>
      <c r="I170" s="122"/>
      <c r="J170" s="122"/>
      <c r="K170" s="122"/>
      <c r="L170" s="122"/>
      <c r="M170" s="122"/>
      <c r="N170" s="122"/>
      <c r="O170" s="122"/>
      <c r="P170" s="122"/>
    </row>
    <row r="171" spans="1:16">
      <c r="A171" s="122"/>
      <c r="D171" s="122"/>
      <c r="E171" s="122"/>
      <c r="F171" s="122"/>
      <c r="G171" s="122"/>
      <c r="H171" s="122"/>
      <c r="I171" s="122"/>
      <c r="J171" s="122"/>
      <c r="K171" s="122"/>
      <c r="L171" s="122"/>
      <c r="M171" s="122"/>
      <c r="N171" s="122"/>
      <c r="O171" s="122"/>
      <c r="P171" s="122"/>
    </row>
    <row r="172" spans="1:16">
      <c r="A172" s="122"/>
      <c r="D172" s="122"/>
      <c r="E172" s="122"/>
      <c r="F172" s="122"/>
      <c r="G172" s="122"/>
      <c r="H172" s="122"/>
      <c r="I172" s="122"/>
      <c r="J172" s="122"/>
      <c r="K172" s="122"/>
      <c r="L172" s="122"/>
      <c r="M172" s="122"/>
      <c r="N172" s="122"/>
      <c r="O172" s="122"/>
      <c r="P172" s="122"/>
    </row>
    <row r="173" spans="1:16">
      <c r="A173" s="122"/>
      <c r="D173" s="122"/>
      <c r="E173" s="122"/>
      <c r="F173" s="122"/>
      <c r="G173" s="122"/>
      <c r="H173" s="122"/>
      <c r="I173" s="122"/>
      <c r="J173" s="122"/>
      <c r="K173" s="122"/>
      <c r="L173" s="122"/>
      <c r="M173" s="122"/>
      <c r="N173" s="122"/>
      <c r="O173" s="122"/>
      <c r="P173" s="122"/>
    </row>
    <row r="174" spans="1:16">
      <c r="A174" s="122"/>
      <c r="D174" s="122"/>
      <c r="E174" s="122"/>
      <c r="F174" s="122"/>
      <c r="G174" s="122"/>
      <c r="H174" s="122"/>
      <c r="I174" s="122"/>
      <c r="J174" s="122"/>
      <c r="K174" s="122"/>
      <c r="L174" s="122"/>
      <c r="M174" s="122"/>
      <c r="N174" s="122"/>
      <c r="O174" s="122"/>
      <c r="P174" s="122"/>
    </row>
    <row r="175" spans="1:16">
      <c r="A175" s="122"/>
      <c r="D175" s="122"/>
      <c r="E175" s="122"/>
      <c r="F175" s="122"/>
      <c r="G175" s="122"/>
      <c r="H175" s="122"/>
      <c r="I175" s="122"/>
      <c r="J175" s="122"/>
      <c r="K175" s="122"/>
      <c r="L175" s="122"/>
      <c r="M175" s="122"/>
      <c r="N175" s="122"/>
      <c r="O175" s="122"/>
      <c r="P175" s="122"/>
    </row>
    <row r="176" spans="1:16">
      <c r="A176" s="122"/>
      <c r="D176" s="122"/>
      <c r="E176" s="122"/>
      <c r="F176" s="122"/>
      <c r="G176" s="122"/>
      <c r="H176" s="122"/>
      <c r="I176" s="122"/>
      <c r="J176" s="122"/>
      <c r="K176" s="122"/>
      <c r="L176" s="122"/>
      <c r="M176" s="122"/>
      <c r="N176" s="122"/>
      <c r="O176" s="122"/>
      <c r="P176" s="122"/>
    </row>
    <row r="177" spans="1:16">
      <c r="A177" s="122"/>
      <c r="D177" s="122"/>
      <c r="E177" s="122"/>
      <c r="F177" s="122"/>
      <c r="G177" s="122"/>
      <c r="H177" s="122"/>
      <c r="I177" s="122"/>
      <c r="J177" s="122"/>
      <c r="K177" s="122"/>
      <c r="L177" s="122"/>
      <c r="M177" s="122"/>
      <c r="N177" s="122"/>
      <c r="O177" s="122"/>
      <c r="P177" s="122"/>
    </row>
    <row r="178" spans="1:16">
      <c r="A178" s="122"/>
      <c r="D178" s="122"/>
      <c r="E178" s="122"/>
      <c r="F178" s="122"/>
      <c r="G178" s="122"/>
      <c r="H178" s="122"/>
      <c r="I178" s="122"/>
      <c r="J178" s="122"/>
      <c r="K178" s="122"/>
      <c r="L178" s="122"/>
      <c r="M178" s="122"/>
      <c r="N178" s="122"/>
      <c r="O178" s="122"/>
      <c r="P178" s="122"/>
    </row>
    <row r="179" spans="1:16">
      <c r="A179" s="122"/>
      <c r="D179" s="122"/>
      <c r="E179" s="122"/>
      <c r="F179" s="122"/>
      <c r="G179" s="122"/>
      <c r="H179" s="122"/>
      <c r="I179" s="122"/>
      <c r="J179" s="122"/>
      <c r="K179" s="122"/>
      <c r="L179" s="122"/>
      <c r="M179" s="122"/>
      <c r="N179" s="122"/>
      <c r="O179" s="122"/>
      <c r="P179" s="122"/>
    </row>
    <row r="180" spans="1:16">
      <c r="A180" s="122"/>
      <c r="D180" s="122"/>
      <c r="E180" s="122"/>
      <c r="F180" s="122"/>
      <c r="G180" s="122"/>
      <c r="H180" s="122"/>
      <c r="I180" s="122"/>
      <c r="J180" s="122"/>
      <c r="K180" s="122"/>
      <c r="L180" s="122"/>
      <c r="M180" s="122"/>
      <c r="N180" s="122"/>
      <c r="O180" s="122"/>
      <c r="P180" s="122"/>
    </row>
    <row r="181" spans="1:16">
      <c r="A181" s="122"/>
      <c r="D181" s="122"/>
      <c r="E181" s="122"/>
      <c r="F181" s="122"/>
      <c r="G181" s="122"/>
      <c r="H181" s="122"/>
      <c r="I181" s="122"/>
      <c r="J181" s="122"/>
      <c r="K181" s="122"/>
      <c r="L181" s="122"/>
      <c r="M181" s="122"/>
      <c r="N181" s="122"/>
      <c r="O181" s="122"/>
      <c r="P181" s="122"/>
    </row>
    <row r="182" spans="1:16">
      <c r="A182" s="122"/>
      <c r="D182" s="122"/>
      <c r="E182" s="122"/>
      <c r="F182" s="122"/>
      <c r="G182" s="122"/>
      <c r="H182" s="122"/>
      <c r="I182" s="122"/>
      <c r="J182" s="122"/>
      <c r="K182" s="122"/>
      <c r="L182" s="122"/>
      <c r="M182" s="122"/>
      <c r="N182" s="122"/>
      <c r="O182" s="122"/>
      <c r="P182" s="122"/>
    </row>
    <row r="183" spans="1:16">
      <c r="A183" s="122"/>
      <c r="D183" s="122"/>
      <c r="E183" s="122"/>
      <c r="F183" s="122"/>
      <c r="G183" s="122"/>
      <c r="H183" s="122"/>
      <c r="I183" s="122"/>
      <c r="J183" s="122"/>
      <c r="K183" s="122"/>
      <c r="L183" s="122"/>
      <c r="M183" s="122"/>
      <c r="N183" s="122"/>
      <c r="O183" s="122"/>
      <c r="P183" s="122"/>
    </row>
    <row r="184" spans="1:16">
      <c r="A184" s="122"/>
      <c r="D184" s="122"/>
      <c r="E184" s="122"/>
      <c r="F184" s="122"/>
      <c r="G184" s="122"/>
      <c r="H184" s="122"/>
      <c r="I184" s="122"/>
      <c r="J184" s="122"/>
      <c r="K184" s="122"/>
      <c r="L184" s="122"/>
      <c r="M184" s="122"/>
      <c r="N184" s="122"/>
      <c r="O184" s="122"/>
      <c r="P184" s="122"/>
    </row>
    <row r="185" spans="1:16">
      <c r="A185" s="122"/>
      <c r="D185" s="122"/>
      <c r="E185" s="122"/>
      <c r="F185" s="122"/>
      <c r="G185" s="122"/>
      <c r="H185" s="122"/>
      <c r="I185" s="122"/>
      <c r="J185" s="122"/>
      <c r="K185" s="122"/>
      <c r="L185" s="122"/>
      <c r="M185" s="122"/>
      <c r="N185" s="122"/>
      <c r="O185" s="122"/>
      <c r="P185" s="122"/>
    </row>
    <row r="186" spans="1:16">
      <c r="A186" s="122"/>
      <c r="D186" s="122"/>
      <c r="E186" s="122"/>
      <c r="F186" s="122"/>
      <c r="G186" s="122"/>
      <c r="H186" s="122"/>
      <c r="I186" s="122"/>
      <c r="J186" s="122"/>
      <c r="K186" s="122"/>
      <c r="L186" s="122"/>
      <c r="M186" s="122"/>
      <c r="N186" s="122"/>
      <c r="O186" s="122"/>
      <c r="P186" s="122"/>
    </row>
    <row r="187" spans="1:16">
      <c r="A187" s="122"/>
      <c r="D187" s="122"/>
      <c r="E187" s="122"/>
      <c r="F187" s="122"/>
      <c r="G187" s="122"/>
      <c r="H187" s="122"/>
      <c r="I187" s="122"/>
      <c r="J187" s="122"/>
      <c r="K187" s="122"/>
      <c r="L187" s="122"/>
      <c r="M187" s="122"/>
      <c r="N187" s="122"/>
      <c r="O187" s="122"/>
      <c r="P187" s="122"/>
    </row>
    <row r="188" spans="1:16">
      <c r="A188" s="122"/>
      <c r="D188" s="122"/>
      <c r="E188" s="122"/>
      <c r="F188" s="122"/>
      <c r="G188" s="122"/>
      <c r="H188" s="122"/>
      <c r="I188" s="122"/>
      <c r="J188" s="122"/>
      <c r="K188" s="122"/>
      <c r="L188" s="122"/>
      <c r="M188" s="122"/>
      <c r="N188" s="122"/>
      <c r="O188" s="122"/>
      <c r="P188" s="122"/>
    </row>
    <row r="189" spans="1:16">
      <c r="A189" s="122"/>
      <c r="D189" s="122"/>
      <c r="E189" s="122"/>
      <c r="F189" s="122"/>
      <c r="G189" s="122"/>
      <c r="H189" s="122"/>
      <c r="I189" s="122"/>
      <c r="J189" s="122"/>
      <c r="K189" s="122"/>
      <c r="L189" s="122"/>
      <c r="M189" s="122"/>
      <c r="N189" s="122"/>
      <c r="O189" s="122"/>
      <c r="P189" s="122"/>
    </row>
    <row r="190" spans="1:16">
      <c r="A190" s="122"/>
      <c r="D190" s="122"/>
      <c r="E190" s="122"/>
      <c r="F190" s="122"/>
      <c r="G190" s="122"/>
      <c r="H190" s="122"/>
      <c r="I190" s="122"/>
      <c r="J190" s="122"/>
      <c r="K190" s="122"/>
      <c r="L190" s="122"/>
      <c r="M190" s="122"/>
      <c r="N190" s="122"/>
      <c r="O190" s="122"/>
      <c r="P190" s="122"/>
    </row>
    <row r="191" spans="1:16">
      <c r="A191" s="122"/>
      <c r="D191" s="122"/>
      <c r="E191" s="122"/>
      <c r="F191" s="122"/>
      <c r="G191" s="122"/>
      <c r="H191" s="122"/>
      <c r="I191" s="122"/>
      <c r="J191" s="122"/>
      <c r="K191" s="122"/>
      <c r="L191" s="122"/>
      <c r="M191" s="122"/>
      <c r="N191" s="122"/>
      <c r="O191" s="122"/>
      <c r="P191" s="122"/>
    </row>
    <row r="192" spans="1:16">
      <c r="A192" s="122"/>
      <c r="D192" s="122"/>
      <c r="E192" s="122"/>
      <c r="F192" s="122"/>
      <c r="G192" s="122"/>
      <c r="H192" s="122"/>
      <c r="I192" s="122"/>
      <c r="J192" s="122"/>
      <c r="K192" s="122"/>
      <c r="L192" s="122"/>
      <c r="M192" s="122"/>
      <c r="N192" s="122"/>
      <c r="O192" s="122"/>
      <c r="P192" s="122"/>
    </row>
    <row r="193" spans="1:16">
      <c r="A193" s="122"/>
      <c r="D193" s="122"/>
      <c r="E193" s="122"/>
      <c r="F193" s="122"/>
      <c r="G193" s="122"/>
      <c r="H193" s="122"/>
      <c r="I193" s="122"/>
      <c r="J193" s="122"/>
      <c r="K193" s="122"/>
      <c r="L193" s="122"/>
      <c r="M193" s="122"/>
      <c r="N193" s="122"/>
      <c r="O193" s="122"/>
      <c r="P193" s="122"/>
    </row>
    <row r="194" spans="1:16">
      <c r="A194" s="122"/>
      <c r="D194" s="122"/>
      <c r="E194" s="122"/>
      <c r="F194" s="122"/>
      <c r="G194" s="122"/>
      <c r="H194" s="122"/>
      <c r="I194" s="122"/>
      <c r="J194" s="122"/>
      <c r="K194" s="122"/>
      <c r="L194" s="122"/>
      <c r="M194" s="122"/>
      <c r="N194" s="122"/>
      <c r="O194" s="122"/>
      <c r="P194" s="122"/>
    </row>
    <row r="195" spans="1:16">
      <c r="A195" s="122"/>
      <c r="D195" s="122"/>
      <c r="E195" s="122"/>
      <c r="F195" s="122"/>
      <c r="G195" s="122"/>
      <c r="H195" s="122"/>
      <c r="I195" s="122"/>
      <c r="J195" s="122"/>
      <c r="K195" s="122"/>
      <c r="L195" s="122"/>
      <c r="M195" s="122"/>
      <c r="N195" s="122"/>
      <c r="O195" s="122"/>
      <c r="P195" s="122"/>
    </row>
    <row r="196" spans="1:16">
      <c r="A196" s="122"/>
      <c r="D196" s="122"/>
      <c r="E196" s="122"/>
      <c r="F196" s="122"/>
      <c r="G196" s="122"/>
      <c r="H196" s="122"/>
      <c r="I196" s="122"/>
      <c r="J196" s="122"/>
      <c r="K196" s="122"/>
      <c r="L196" s="122"/>
      <c r="M196" s="122"/>
      <c r="N196" s="122"/>
      <c r="O196" s="122"/>
      <c r="P196" s="122"/>
    </row>
  </sheetData>
  <sheetProtection algorithmName="SHA-512" hashValue="h7kA65pGodThrnCM5Sss4It/D4KqSkD8OBiEczjS6X5osLpefZ3pKbmHbeZSs9o88+4Reos/23kpF1UtahBZwQ==" saltValue="9C8bL2IDPfkzVNUuiMR18A==" spinCount="100000" sheet="1" objects="1" scenarios="1" selectLockedCells="1" selectUnlockedCells="1"/>
  <hyperlinks>
    <hyperlink ref="C8" location="'Economic Contributions'!A1" display="Economic Contributions" xr:uid="{252395BA-C72A-4E3A-9386-46D7B85296F2}"/>
    <hyperlink ref="C9:C14" location="'Economic Contributions'!A1" display="Economic Contributions" xr:uid="{69EEE5AE-10FE-45DC-A961-217906055B0E}"/>
    <hyperlink ref="C18" location="Safety!A1" display="Safety" xr:uid="{60188C1D-74EF-4E9F-8C07-6C9E5130B5B2}"/>
    <hyperlink ref="C19:C22" location="Safety!A1" display="Safety" xr:uid="{2CA08A15-6FCF-47B5-B0CB-639664E72BEF}"/>
    <hyperlink ref="C23" location="Health!A1" display="Health" xr:uid="{43087FD2-07A6-485F-A108-D814CC8DEE99}"/>
    <hyperlink ref="C24:C25" location="Health!A1" display="Health" xr:uid="{9F7452DA-D86A-43E4-B729-F05DA38A987B}"/>
    <hyperlink ref="C26" location="People!A1" display="People" xr:uid="{C1AC40E8-89A5-4630-A026-F5EA80BB12CC}"/>
    <hyperlink ref="C27:C39" location="People!A1" display="People" xr:uid="{9919ED58-E590-4AEB-A7AE-EC322572E1E3}"/>
    <hyperlink ref="C43" location="'Communities &amp; Human Rights '!A1" display="Communities &amp; Human Rights" xr:uid="{423946CC-360E-480B-8FFE-374E7A0578B4}"/>
    <hyperlink ref="C44:C49" location="'Communities &amp; Human Rights '!A1" display="Communities &amp; Human Rights" xr:uid="{F9F16A69-4921-41C9-9684-537DCDBA063B}"/>
    <hyperlink ref="C51" location="Resettlement!A1" display="Resettlement" xr:uid="{3266741F-3D7E-4F2B-9BC4-3968D7ACCAFD}"/>
    <hyperlink ref="C50" location="'Artisanal Mining'!A1" display="ASM" xr:uid="{C28E1957-8EE0-40AF-ADA8-CEC4B0BB45AC}"/>
    <hyperlink ref="C55" location="Emissions!A1" display="Emissions" xr:uid="{CA97C6E4-6F6D-426B-B689-9E9C4FCFB0DF}"/>
    <hyperlink ref="C56:C61" location="Emissions!A1" display="Emissions" xr:uid="{040869AC-46B7-463A-BEBC-F1F62139FCC5}"/>
    <hyperlink ref="C62" location="Energy!A1" display="Energy" xr:uid="{F7995B21-9A8C-44BD-AEF3-DD82352392C5}"/>
    <hyperlink ref="C63:C66" location="Energy!A1" display="Energy" xr:uid="{B7D4A449-B518-456B-AD5A-A98450857AE7}"/>
    <hyperlink ref="C67" location="Water!A1" display="Water" xr:uid="{11D029C8-548E-4D6B-B741-1C23CDC25FBD}"/>
    <hyperlink ref="C68" location="Tailings!A1" display="Tailings" xr:uid="{F7754404-A411-48BD-A3F6-9F01019DE1B3}"/>
    <hyperlink ref="C69" location="Tailings!A1" display="Tailings" xr:uid="{3DDAD820-4621-4A3B-AAC0-AAFED91AB927}"/>
    <hyperlink ref="C70" location="'Biodiversity &amp; Environment'!A1" display="Biodiversity &amp; Environment" xr:uid="{B55A3E52-9FB0-4CC5-8EDD-43DBBFC323C6}"/>
    <hyperlink ref="C71:C73" location="'Biodiversity &amp; Environment'!A1" display="Biodiversity &amp; Environment" xr:uid="{48BEAFF4-0085-490B-8934-B20616C4BC5F}"/>
    <hyperlink ref="C74" location="Waste!A1" display="Waste" xr:uid="{B6D74AE3-F4AE-43A8-9301-3BEB286CAFF4}"/>
    <hyperlink ref="C75:C77" location="Waste!A1" display="Waste" xr:uid="{BDB20E77-84EB-4CD9-8825-88B6A66670DA}"/>
    <hyperlink ref="C78" location="Closure!A1" display="Closure" xr:uid="{94A0F7C5-AD9A-4A60-8B88-457189A95E73}"/>
    <hyperlink ref="C82" location="'GRI Index'!A1" display="GRI Index" xr:uid="{D3CB5789-0756-4CC4-8074-AD3112543A81}"/>
    <hyperlink ref="C83" location="Tailings!A1" display="Tailings" xr:uid="{F3615855-B2D0-4AC1-850C-1C2B9B2010BC}"/>
    <hyperlink ref="C84" location="RGMP!A1" display="RGMP" xr:uid="{8909BD20-580E-46BD-910C-6633ED1A758C}"/>
    <hyperlink ref="C85" location="'WEF IBC Metrics'!A1" display="WEF IBC Metrics" xr:uid="{B565C255-8FAA-46A0-9EEB-ADB2BCC0DB1E}"/>
    <hyperlink ref="C86" location="SASB!A1" display="SASB" xr:uid="{6D1134F3-118A-464D-9429-C2C7A7091892}"/>
  </hyperlinks>
  <pageMargins left="0.7" right="0.7" top="0.75" bottom="0.75" header="0.3" footer="0.3"/>
  <pageSetup paperSize="9" orientation="portrait"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5329B-57A0-4A27-BBE2-F4AA8EDB863C}">
  <sheetPr>
    <pageSetUpPr autoPageBreaks="0"/>
  </sheetPr>
  <dimension ref="B1:G35"/>
  <sheetViews>
    <sheetView showGridLines="0" zoomScale="90" zoomScaleNormal="90" workbookViewId="0">
      <selection activeCell="J21" sqref="J21"/>
    </sheetView>
  </sheetViews>
  <sheetFormatPr defaultColWidth="9.453125" defaultRowHeight="14.5"/>
  <cols>
    <col min="1" max="1" width="3.453125" style="12" customWidth="1"/>
    <col min="2" max="2" width="28" style="12" customWidth="1"/>
    <col min="3" max="3" width="16.453125" style="12" customWidth="1"/>
    <col min="4" max="4" width="77.1796875" style="12" customWidth="1"/>
    <col min="5" max="5" width="93.7265625" style="12" customWidth="1"/>
    <col min="6" max="6" width="9.453125" style="139"/>
    <col min="7" max="7" width="13.453125" style="12" customWidth="1"/>
    <col min="8" max="8" width="18.453125" style="12" customWidth="1"/>
    <col min="9" max="16384" width="9.453125" style="12"/>
  </cols>
  <sheetData>
    <row r="1" spans="2:7">
      <c r="B1" s="869"/>
      <c r="C1"/>
      <c r="D1"/>
      <c r="E1"/>
      <c r="F1"/>
      <c r="G1"/>
    </row>
    <row r="2" spans="2:7">
      <c r="B2"/>
      <c r="C2"/>
      <c r="D2" s="852" t="s">
        <v>279</v>
      </c>
      <c r="E2" s="889"/>
      <c r="F2" s="886"/>
      <c r="G2" s="139"/>
    </row>
    <row r="6" spans="2:7">
      <c r="B6" s="862" t="s">
        <v>1274</v>
      </c>
      <c r="C6" s="870"/>
      <c r="D6" s="814"/>
      <c r="E6" s="857"/>
      <c r="F6"/>
      <c r="G6"/>
    </row>
    <row r="7" spans="2:7">
      <c r="B7" s="785" t="s">
        <v>1275</v>
      </c>
      <c r="C7" s="772" t="s">
        <v>1276</v>
      </c>
      <c r="D7" s="772" t="s">
        <v>1277</v>
      </c>
      <c r="E7" s="891" t="s">
        <v>1278</v>
      </c>
      <c r="F7" s="887"/>
      <c r="G7"/>
    </row>
    <row r="8" spans="2:7">
      <c r="B8" s="896" t="s">
        <v>1279</v>
      </c>
      <c r="C8" s="871" t="s">
        <v>1280</v>
      </c>
      <c r="D8" s="880" t="s">
        <v>1281</v>
      </c>
      <c r="E8" s="786" t="s">
        <v>1282</v>
      </c>
      <c r="F8" s="888">
        <v>40</v>
      </c>
      <c r="G8"/>
    </row>
    <row r="9" spans="2:7">
      <c r="B9" s="896"/>
      <c r="C9" s="872"/>
      <c r="D9" s="881"/>
      <c r="E9" s="875" t="s">
        <v>913</v>
      </c>
      <c r="F9" s="888"/>
      <c r="G9"/>
    </row>
    <row r="10" spans="2:7" ht="26">
      <c r="B10" s="896"/>
      <c r="C10" s="872" t="s">
        <v>1283</v>
      </c>
      <c r="D10" s="881" t="s">
        <v>1284</v>
      </c>
      <c r="E10" s="788" t="s">
        <v>1285</v>
      </c>
      <c r="F10" s="893" t="s">
        <v>1186</v>
      </c>
      <c r="G10"/>
    </row>
    <row r="11" spans="2:7" ht="53.25" customHeight="1">
      <c r="B11" s="873" t="s">
        <v>1286</v>
      </c>
      <c r="C11" s="773" t="s">
        <v>1287</v>
      </c>
      <c r="D11" s="882" t="s">
        <v>1288</v>
      </c>
      <c r="E11" s="878" t="s">
        <v>913</v>
      </c>
      <c r="F11" s="888"/>
      <c r="G11"/>
    </row>
    <row r="12" spans="2:7" ht="32.25" customHeight="1">
      <c r="B12" s="874"/>
      <c r="C12" s="774"/>
      <c r="D12" s="764"/>
      <c r="E12" s="890" t="s">
        <v>1289</v>
      </c>
      <c r="F12" s="888"/>
      <c r="G12"/>
    </row>
    <row r="13" spans="2:7">
      <c r="B13" s="874" t="s">
        <v>1290</v>
      </c>
      <c r="C13" s="774" t="s">
        <v>1291</v>
      </c>
      <c r="D13" s="764" t="s">
        <v>1292</v>
      </c>
      <c r="E13" s="875" t="s">
        <v>923</v>
      </c>
      <c r="F13" s="888"/>
      <c r="G13"/>
    </row>
    <row r="14" spans="2:7" ht="26">
      <c r="B14" s="896" t="s">
        <v>1293</v>
      </c>
      <c r="C14" s="872" t="s">
        <v>1294</v>
      </c>
      <c r="D14" s="881" t="s">
        <v>1295</v>
      </c>
      <c r="E14" s="875" t="s">
        <v>896</v>
      </c>
      <c r="F14" s="888"/>
      <c r="G14"/>
    </row>
    <row r="15" spans="2:7" ht="26">
      <c r="B15" s="896"/>
      <c r="C15" s="872" t="s">
        <v>1296</v>
      </c>
      <c r="D15" s="881" t="s">
        <v>1297</v>
      </c>
      <c r="E15" s="788" t="s">
        <v>1298</v>
      </c>
      <c r="F15" s="888"/>
      <c r="G15"/>
    </row>
    <row r="16" spans="2:7" ht="14.5" customHeight="1">
      <c r="B16" s="894" t="s">
        <v>1299</v>
      </c>
      <c r="C16" s="872" t="s">
        <v>1300</v>
      </c>
      <c r="D16" s="881" t="s">
        <v>1301</v>
      </c>
      <c r="E16" s="875" t="s">
        <v>1025</v>
      </c>
      <c r="F16" s="888"/>
      <c r="G16"/>
    </row>
    <row r="17" spans="2:6">
      <c r="B17" s="894"/>
      <c r="C17" s="872" t="s">
        <v>1302</v>
      </c>
      <c r="D17" s="881" t="s">
        <v>1303</v>
      </c>
      <c r="E17" s="875" t="s">
        <v>1025</v>
      </c>
      <c r="F17" s="888"/>
    </row>
    <row r="18" spans="2:6">
      <c r="B18" s="894"/>
      <c r="C18" s="872" t="s">
        <v>1304</v>
      </c>
      <c r="D18" s="881" t="s">
        <v>1305</v>
      </c>
      <c r="E18" s="875" t="s">
        <v>1025</v>
      </c>
      <c r="F18" s="888"/>
    </row>
    <row r="19" spans="2:6">
      <c r="B19" s="894" t="s">
        <v>1306</v>
      </c>
      <c r="C19" s="892" t="s">
        <v>1307</v>
      </c>
      <c r="D19" s="881" t="s">
        <v>1308</v>
      </c>
      <c r="E19" s="883" t="s">
        <v>887</v>
      </c>
      <c r="F19" s="888" t="s">
        <v>1309</v>
      </c>
    </row>
    <row r="20" spans="2:6" ht="26">
      <c r="B20" s="894"/>
      <c r="C20" s="872" t="s">
        <v>1310</v>
      </c>
      <c r="D20" s="881" t="s">
        <v>1311</v>
      </c>
      <c r="E20" s="875" t="s">
        <v>831</v>
      </c>
      <c r="F20" s="888"/>
    </row>
    <row r="21" spans="2:6" ht="26">
      <c r="B21" s="894"/>
      <c r="C21" s="872" t="s">
        <v>1312</v>
      </c>
      <c r="D21" s="881" t="s">
        <v>1313</v>
      </c>
      <c r="E21" s="875" t="s">
        <v>831</v>
      </c>
      <c r="F21" s="888"/>
    </row>
    <row r="22" spans="2:6" ht="96" customHeight="1">
      <c r="B22" s="896" t="s">
        <v>1314</v>
      </c>
      <c r="C22" s="872" t="s">
        <v>1315</v>
      </c>
      <c r="D22" s="788" t="s">
        <v>1316</v>
      </c>
      <c r="E22" s="788" t="s">
        <v>1357</v>
      </c>
      <c r="F22" s="888"/>
    </row>
    <row r="23" spans="2:6" ht="39">
      <c r="B23" s="896"/>
      <c r="C23" s="872" t="s">
        <v>1317</v>
      </c>
      <c r="D23" s="788" t="s">
        <v>1318</v>
      </c>
      <c r="E23" s="788" t="s">
        <v>1319</v>
      </c>
      <c r="F23" s="888"/>
    </row>
    <row r="24" spans="2:6" ht="26">
      <c r="B24" s="895"/>
      <c r="C24" s="872" t="s">
        <v>1320</v>
      </c>
      <c r="D24" s="788" t="s">
        <v>1321</v>
      </c>
      <c r="E24" s="788" t="s">
        <v>1322</v>
      </c>
      <c r="F24" s="888" t="s">
        <v>826</v>
      </c>
    </row>
    <row r="25" spans="2:6" ht="26">
      <c r="B25" s="894" t="s">
        <v>1323</v>
      </c>
      <c r="C25" s="872" t="s">
        <v>1324</v>
      </c>
      <c r="D25" s="788" t="s">
        <v>1325</v>
      </c>
      <c r="E25" s="788" t="s">
        <v>1322</v>
      </c>
      <c r="F25" s="888" t="s">
        <v>1326</v>
      </c>
    </row>
    <row r="26" spans="2:6">
      <c r="B26" s="895"/>
      <c r="C26" s="872" t="s">
        <v>1327</v>
      </c>
      <c r="D26" s="788" t="s">
        <v>416</v>
      </c>
      <c r="E26" s="877" t="s">
        <v>822</v>
      </c>
      <c r="F26" s="888"/>
    </row>
    <row r="27" spans="2:6" ht="40.5" customHeight="1">
      <c r="B27" s="894" t="s">
        <v>1328</v>
      </c>
      <c r="C27" s="885" t="s">
        <v>1329</v>
      </c>
      <c r="D27" s="881" t="s">
        <v>1330</v>
      </c>
      <c r="E27" s="788" t="s">
        <v>1354</v>
      </c>
      <c r="F27" s="888"/>
    </row>
    <row r="28" spans="2:6">
      <c r="B28" s="895"/>
      <c r="C28" s="872" t="s">
        <v>1331</v>
      </c>
      <c r="D28" s="788" t="s">
        <v>1332</v>
      </c>
      <c r="E28" s="876" t="s">
        <v>1204</v>
      </c>
      <c r="F28" s="888"/>
    </row>
    <row r="29" spans="2:6">
      <c r="B29" s="775" t="s">
        <v>1333</v>
      </c>
      <c r="C29" s="871" t="s">
        <v>1334</v>
      </c>
      <c r="D29" s="884" t="s">
        <v>1335</v>
      </c>
      <c r="E29" s="879" t="s">
        <v>971</v>
      </c>
      <c r="F29" s="888"/>
    </row>
    <row r="30" spans="2:6" ht="39">
      <c r="B30" s="777"/>
      <c r="C30" s="871"/>
      <c r="D30" s="884"/>
      <c r="E30" s="788" t="s">
        <v>1336</v>
      </c>
      <c r="F30" s="888"/>
    </row>
    <row r="31" spans="2:6">
      <c r="B31" s="776"/>
      <c r="C31" s="872"/>
      <c r="D31" s="788" t="s">
        <v>1337</v>
      </c>
      <c r="E31" s="876" t="s">
        <v>1204</v>
      </c>
      <c r="F31" s="888"/>
    </row>
    <row r="32" spans="2:6" ht="26">
      <c r="B32" s="894" t="s">
        <v>1338</v>
      </c>
      <c r="C32" s="872" t="s">
        <v>1339</v>
      </c>
      <c r="D32" s="788" t="s">
        <v>1340</v>
      </c>
      <c r="E32" s="786" t="s">
        <v>1341</v>
      </c>
      <c r="F32" s="888">
        <v>46</v>
      </c>
    </row>
    <row r="33" spans="2:6" ht="26">
      <c r="B33" s="895"/>
      <c r="C33" s="872" t="s">
        <v>1342</v>
      </c>
      <c r="D33" s="788" t="s">
        <v>1343</v>
      </c>
      <c r="E33" s="788" t="s">
        <v>1344</v>
      </c>
      <c r="F33" s="888"/>
    </row>
    <row r="34" spans="2:6">
      <c r="B34" s="777" t="s">
        <v>1345</v>
      </c>
      <c r="C34" s="872" t="s">
        <v>1346</v>
      </c>
      <c r="D34" s="788" t="s">
        <v>1347</v>
      </c>
      <c r="E34" s="875" t="s">
        <v>859</v>
      </c>
      <c r="F34" s="888"/>
    </row>
    <row r="35" spans="2:6">
      <c r="B35" s="776"/>
      <c r="C35" s="872" t="s">
        <v>1348</v>
      </c>
      <c r="D35" s="788" t="s">
        <v>1349</v>
      </c>
      <c r="E35" s="876" t="s">
        <v>1204</v>
      </c>
      <c r="F35" s="888"/>
    </row>
  </sheetData>
  <sheetProtection algorithmName="SHA-512" hashValue="TR9124dM1dQRmG92dp6IZ0AD3ulvQrqqpLU4N7Ym+41Dy7xTJmVmFLbswxn2rMdPudOoEPkcHpOqrBQmQx9b+A==" saltValue="Ut1zRh5MFzpPPXHO0JLQ1A==" spinCount="100000" sheet="1" objects="1" scenarios="1" selectLockedCells="1" selectUnlockedCells="1"/>
  <mergeCells count="8">
    <mergeCell ref="B27:B28"/>
    <mergeCell ref="B32:B33"/>
    <mergeCell ref="B8:B10"/>
    <mergeCell ref="B14:B15"/>
    <mergeCell ref="B16:B18"/>
    <mergeCell ref="B19:B21"/>
    <mergeCell ref="B22:B24"/>
    <mergeCell ref="B25:B26"/>
  </mergeCells>
  <hyperlinks>
    <hyperlink ref="E9" location="Emissions!A1" display="Perseus Data Book 2023 - Emissions" xr:uid="{C72FD95E-398E-42F6-AED1-F2915254179C}"/>
    <hyperlink ref="E13" location="Energy!A1" display="Perseus Data Book 2023 - Energy" xr:uid="{4F50D5BF-3BDE-4B28-A579-03D547C51E0F}"/>
    <hyperlink ref="E14" location="Water!A1" display="Perseus Data Book 2023 - Water" xr:uid="{58CB36F9-2296-4E68-9203-1DFB2EA8B380}"/>
    <hyperlink ref="E18" location="Tailings!A1" display="Perseus Data Book 2023 - Tailings" xr:uid="{7453528D-74AF-4150-B38E-83721F5EA610}"/>
    <hyperlink ref="E20" location="'GRI Index'!A1" display="Perseus Data Book 2023 - Biodiversity &amp; Environment" xr:uid="{41ECFABD-61D1-4C45-8C92-E3673F14A3E8}"/>
    <hyperlink ref="E26" location="'Communities &amp; Human Rights '!A1" display="Perseus Data Book 2023 - Communities &amp; Human Rights" xr:uid="{F4353539-0206-41BA-BA23-659A0C9378B8}"/>
    <hyperlink ref="E28" location="People!A1" display="Perseus Data Book 2023 - People" xr:uid="{6A79591B-3E0C-40E9-B9C6-81E1D8AAC00B}"/>
    <hyperlink ref="E29" location="Safety!A1" display="Perseus Data Book 2023 - Safety" xr:uid="{4F2E8095-DF34-4429-8704-917928AD4119}"/>
    <hyperlink ref="E31" location="People!A1" display="Perseus Data Book 2023 - People" xr:uid="{EAD88626-11A7-4A9D-BC9E-1156C9536E74}"/>
    <hyperlink ref="E35" location="People!A1" display="Perseus Data Book 2023- People" xr:uid="{551D39B2-88D9-4FDE-A795-A516FB92B958}"/>
    <hyperlink ref="E34" location="'Economic Contributions'!A1" display="Perseus Data Book 2023 - Economic Contributions" xr:uid="{30A8049B-A2E8-4DD4-8CFC-0C15BE24AF61}"/>
    <hyperlink ref="E11" location="Emissions!A1" display="Perseus Data Book 2023 - Emissions" xr:uid="{C7B7EDBC-F5F1-48AC-BC96-2723EBF48EF8}"/>
    <hyperlink ref="E21" location="'GRI Index'!A1" display="Perseus Data Book 2023 - Biodiversity &amp; Environment" xr:uid="{53D738A2-4B9A-4FE0-B6DD-574A2DA791F2}"/>
    <hyperlink ref="E17" location="Tailings!A1" display="Perseus Data Book 2023 - Tailings" xr:uid="{4EC60A69-2C16-410F-B6BB-2C1F9CBC350A}"/>
    <hyperlink ref="E16" location="Tailings!A1" display="Perseus Data Book 2023 - Tailings" xr:uid="{B889B6C5-FBA4-4C16-AD60-48E40C759D25}"/>
  </hyperlinks>
  <pageMargins left="0.7" right="0.7" top="0.75" bottom="0.75" header="0.3" footer="0.3"/>
  <pageSetup paperSize="9" scale="67"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654B2-005F-4EB5-BE14-3C5F7903C197}">
  <dimension ref="B2:S72"/>
  <sheetViews>
    <sheetView showGridLines="0" topLeftCell="A12" zoomScale="85" zoomScaleNormal="85" workbookViewId="0">
      <selection activeCell="R40" sqref="R40"/>
    </sheetView>
  </sheetViews>
  <sheetFormatPr defaultColWidth="9" defaultRowHeight="14.5"/>
  <cols>
    <col min="1" max="1" width="4.453125" style="46" customWidth="1"/>
    <col min="2" max="2" width="54.54296875" style="47" customWidth="1"/>
    <col min="3" max="3" width="15.26953125" style="47" customWidth="1"/>
    <col min="4" max="4" width="15.81640625" style="47" bestFit="1" customWidth="1"/>
    <col min="5" max="5" width="16.453125" style="47" bestFit="1" customWidth="1"/>
    <col min="6" max="6" width="14.7265625" style="47" bestFit="1" customWidth="1"/>
    <col min="7" max="7" width="15.81640625" style="47" bestFit="1" customWidth="1"/>
    <col min="8" max="11" width="13.81640625" style="47" customWidth="1"/>
    <col min="12" max="13" width="14.453125" style="47" customWidth="1"/>
    <col min="14" max="14" width="14.7265625" style="47" customWidth="1"/>
    <col min="15" max="16" width="9" style="47"/>
    <col min="17" max="18" width="12.54296875" style="46" bestFit="1" customWidth="1"/>
    <col min="19" max="19" width="10.54296875" style="46" bestFit="1" customWidth="1"/>
    <col min="20" max="20" width="11.54296875" style="46" bestFit="1" customWidth="1"/>
    <col min="21" max="16384" width="9" style="46"/>
  </cols>
  <sheetData>
    <row r="2" spans="2:18">
      <c r="C2" s="747" t="s">
        <v>213</v>
      </c>
      <c r="J2" s="126"/>
    </row>
    <row r="3" spans="2:18">
      <c r="K3" s="124"/>
      <c r="L3" s="123"/>
      <c r="M3" s="123"/>
    </row>
    <row r="6" spans="2:18">
      <c r="B6" s="122" t="s">
        <v>10</v>
      </c>
      <c r="C6" s="122"/>
      <c r="D6" s="122"/>
      <c r="E6" s="122"/>
      <c r="F6" s="122"/>
      <c r="G6" s="121"/>
      <c r="H6" s="121"/>
      <c r="I6" s="120"/>
      <c r="J6" s="119"/>
      <c r="K6" s="119"/>
      <c r="L6" s="119"/>
      <c r="M6" s="119"/>
    </row>
    <row r="7" spans="2:18">
      <c r="B7" s="59" t="s">
        <v>13</v>
      </c>
      <c r="C7" s="69" t="s">
        <v>214</v>
      </c>
      <c r="D7" s="69" t="s">
        <v>215</v>
      </c>
      <c r="E7" s="69" t="s">
        <v>216</v>
      </c>
      <c r="F7" s="68" t="s">
        <v>217</v>
      </c>
      <c r="G7" s="68" t="s">
        <v>218</v>
      </c>
      <c r="H7" s="68" t="s">
        <v>219</v>
      </c>
      <c r="I7" s="68" t="s">
        <v>220</v>
      </c>
      <c r="J7" s="72" t="s">
        <v>221</v>
      </c>
      <c r="K7" s="72" t="s">
        <v>222</v>
      </c>
      <c r="L7" s="91"/>
      <c r="M7" s="91"/>
      <c r="N7" s="106"/>
      <c r="Q7" s="109"/>
      <c r="R7" s="108"/>
    </row>
    <row r="8" spans="2:18">
      <c r="B8" s="86" t="s">
        <v>223</v>
      </c>
      <c r="C8" s="67">
        <v>1483908</v>
      </c>
      <c r="D8" s="116">
        <v>1257241</v>
      </c>
      <c r="E8" s="116">
        <v>1024307</v>
      </c>
      <c r="F8" s="116">
        <v>969273</v>
      </c>
      <c r="G8" s="116">
        <v>809525</v>
      </c>
      <c r="H8" s="116">
        <v>507823</v>
      </c>
      <c r="I8" s="116">
        <v>416542</v>
      </c>
      <c r="J8" s="116">
        <v>347829</v>
      </c>
      <c r="K8" s="116">
        <v>367301</v>
      </c>
      <c r="L8" s="48"/>
      <c r="M8" s="48"/>
      <c r="N8" s="106"/>
      <c r="O8" s="110"/>
      <c r="P8" s="110"/>
      <c r="Q8" s="109"/>
      <c r="R8" s="108"/>
    </row>
    <row r="9" spans="2:18">
      <c r="B9" s="86" t="s">
        <v>224</v>
      </c>
      <c r="C9" s="118">
        <v>31.91</v>
      </c>
      <c r="D9" s="117">
        <v>27.02</v>
      </c>
      <c r="E9" s="117">
        <v>23.62</v>
      </c>
      <c r="F9" s="117">
        <v>23.489308160000004</v>
      </c>
      <c r="G9" s="117">
        <v>13.62</v>
      </c>
      <c r="H9" s="117">
        <v>7.15</v>
      </c>
      <c r="I9" s="117">
        <v>5.86</v>
      </c>
      <c r="J9" s="117">
        <v>3.23</v>
      </c>
      <c r="K9" s="117">
        <v>-0.12</v>
      </c>
      <c r="L9" s="48"/>
      <c r="M9" s="48"/>
      <c r="N9" s="106"/>
      <c r="O9" s="110"/>
      <c r="P9" s="110"/>
      <c r="Q9" s="109"/>
      <c r="R9" s="108"/>
    </row>
    <row r="10" spans="2:18">
      <c r="B10" s="86" t="s">
        <v>225</v>
      </c>
      <c r="C10" s="67">
        <v>482811</v>
      </c>
      <c r="D10" s="116">
        <v>421714</v>
      </c>
      <c r="E10" s="116">
        <v>364755</v>
      </c>
      <c r="F10" s="116">
        <v>321037.02013115847</v>
      </c>
      <c r="G10" s="116">
        <v>203145</v>
      </c>
      <c r="H10" s="116">
        <v>104128</v>
      </c>
      <c r="I10" s="116">
        <v>78099</v>
      </c>
      <c r="J10" s="116">
        <v>18719</v>
      </c>
      <c r="K10" s="66">
        <v>-983</v>
      </c>
      <c r="L10" s="48"/>
      <c r="M10" s="48"/>
      <c r="N10" s="111"/>
      <c r="O10" s="110"/>
      <c r="P10" s="110"/>
    </row>
    <row r="11" spans="2:18">
      <c r="B11" s="86" t="s">
        <v>226</v>
      </c>
      <c r="C11" s="67">
        <v>61737</v>
      </c>
      <c r="D11" s="116">
        <v>42700</v>
      </c>
      <c r="E11" s="116">
        <v>38197</v>
      </c>
      <c r="F11" s="116">
        <v>32214.7</v>
      </c>
      <c r="G11" s="116">
        <v>33420</v>
      </c>
      <c r="H11" s="116">
        <v>29428.630925295958</v>
      </c>
      <c r="I11" s="116">
        <v>27050</v>
      </c>
      <c r="J11" s="116">
        <v>22016</v>
      </c>
      <c r="K11" s="116">
        <v>21846</v>
      </c>
      <c r="L11" s="48"/>
      <c r="M11" s="575"/>
      <c r="N11" s="111"/>
      <c r="O11" s="110"/>
      <c r="P11" s="110"/>
      <c r="Q11" s="109"/>
      <c r="R11" s="108"/>
    </row>
    <row r="12" spans="2:18">
      <c r="B12" s="86" t="s">
        <v>227</v>
      </c>
      <c r="C12" s="67">
        <v>91036.722999999998</v>
      </c>
      <c r="D12" s="116">
        <v>56170</v>
      </c>
      <c r="E12" s="116">
        <v>33190</v>
      </c>
      <c r="F12" s="116">
        <v>25828.137495999999</v>
      </c>
      <c r="G12" s="116">
        <v>10329</v>
      </c>
      <c r="H12" s="116">
        <v>8905</v>
      </c>
      <c r="I12" s="116">
        <v>6322</v>
      </c>
      <c r="J12" s="116">
        <v>1757</v>
      </c>
      <c r="K12" s="116">
        <v>4180</v>
      </c>
      <c r="L12" s="48"/>
      <c r="M12" s="48"/>
      <c r="N12" s="111"/>
      <c r="O12" s="110"/>
      <c r="P12" s="110"/>
      <c r="Q12" s="109"/>
      <c r="R12" s="108"/>
    </row>
    <row r="13" spans="2:18">
      <c r="B13" s="190" t="s">
        <v>228</v>
      </c>
      <c r="C13" s="67">
        <v>24727.384999999998</v>
      </c>
      <c r="D13" s="115">
        <v>41473</v>
      </c>
      <c r="E13" s="115"/>
      <c r="F13" s="115"/>
      <c r="G13" s="115"/>
      <c r="H13" s="115"/>
      <c r="I13" s="115"/>
      <c r="J13" s="115"/>
      <c r="K13" s="115"/>
      <c r="L13" s="48"/>
      <c r="M13" s="48"/>
      <c r="N13" s="111"/>
      <c r="O13" s="110"/>
      <c r="P13" s="110"/>
      <c r="Q13" s="109"/>
      <c r="R13" s="108"/>
    </row>
    <row r="14" spans="2:18" ht="15" thickBot="1">
      <c r="B14" s="114" t="s">
        <v>229</v>
      </c>
      <c r="C14" s="80">
        <v>383675</v>
      </c>
      <c r="D14" s="113">
        <v>219523</v>
      </c>
      <c r="E14" s="113">
        <v>198688</v>
      </c>
      <c r="F14" s="113">
        <v>118488.99671592822</v>
      </c>
      <c r="G14" s="113">
        <v>66771</v>
      </c>
      <c r="H14" s="113">
        <v>73594</v>
      </c>
      <c r="I14" s="113">
        <v>69172</v>
      </c>
      <c r="J14" s="113">
        <v>48370</v>
      </c>
      <c r="K14" s="113">
        <v>33992</v>
      </c>
      <c r="L14" s="48"/>
      <c r="M14" s="48"/>
      <c r="N14" s="111"/>
      <c r="O14" s="110"/>
      <c r="P14" s="110"/>
      <c r="Q14" s="109"/>
      <c r="R14" s="108"/>
    </row>
    <row r="15" spans="2:18">
      <c r="B15" s="900" t="s">
        <v>230</v>
      </c>
      <c r="C15" s="900"/>
      <c r="D15" s="900"/>
      <c r="E15" s="900"/>
      <c r="F15" s="900"/>
      <c r="G15" s="900"/>
      <c r="H15" s="900"/>
      <c r="I15" s="900"/>
      <c r="J15" s="900"/>
      <c r="K15" s="900"/>
      <c r="L15" s="94"/>
      <c r="M15" s="94"/>
      <c r="N15" s="111"/>
      <c r="O15" s="110"/>
    </row>
    <row r="16" spans="2:18">
      <c r="B16" s="901" t="s">
        <v>231</v>
      </c>
      <c r="C16" s="901"/>
      <c r="D16" s="901"/>
      <c r="E16" s="901"/>
      <c r="F16" s="901"/>
      <c r="G16" s="901"/>
      <c r="H16" s="901"/>
      <c r="I16" s="901"/>
      <c r="J16" s="901"/>
      <c r="K16" s="901"/>
      <c r="L16" s="94"/>
      <c r="M16" s="94"/>
      <c r="N16" s="111"/>
      <c r="O16" s="110"/>
    </row>
    <row r="17" spans="2:19">
      <c r="B17" s="901" t="s">
        <v>232</v>
      </c>
      <c r="C17" s="901"/>
      <c r="D17" s="901"/>
      <c r="E17" s="901"/>
      <c r="F17" s="901"/>
      <c r="G17" s="901"/>
      <c r="H17" s="901"/>
      <c r="I17" s="901"/>
      <c r="J17" s="901"/>
      <c r="K17" s="901"/>
      <c r="L17" s="94"/>
      <c r="M17" s="94"/>
      <c r="N17" s="111"/>
      <c r="O17" s="110"/>
      <c r="Q17" s="109"/>
      <c r="R17" s="108"/>
    </row>
    <row r="18" spans="2:19">
      <c r="B18" s="902" t="s">
        <v>233</v>
      </c>
      <c r="C18" s="902"/>
      <c r="D18" s="902"/>
      <c r="E18" s="902"/>
      <c r="F18" s="902"/>
      <c r="G18" s="902"/>
      <c r="H18" s="902"/>
      <c r="I18" s="902"/>
      <c r="J18" s="902"/>
      <c r="K18" s="902"/>
      <c r="L18" s="94"/>
      <c r="M18" s="94"/>
      <c r="N18" s="111"/>
      <c r="O18" s="110"/>
      <c r="Q18" s="109"/>
      <c r="R18" s="108"/>
    </row>
    <row r="19" spans="2:19">
      <c r="B19" s="903" t="s">
        <v>234</v>
      </c>
      <c r="C19" s="903"/>
      <c r="D19" s="903"/>
      <c r="E19" s="903"/>
      <c r="F19" s="903"/>
      <c r="G19" s="903"/>
      <c r="H19" s="903"/>
      <c r="I19" s="903"/>
      <c r="J19" s="903"/>
      <c r="K19" s="903"/>
      <c r="L19" s="94"/>
      <c r="M19" s="94"/>
      <c r="N19" s="111"/>
      <c r="O19" s="110"/>
      <c r="Q19" s="109"/>
      <c r="R19" s="108"/>
    </row>
    <row r="20" spans="2:19">
      <c r="B20" s="107"/>
      <c r="C20" s="107"/>
      <c r="D20" s="107"/>
      <c r="E20" s="107"/>
      <c r="F20" s="107"/>
      <c r="G20" s="107"/>
      <c r="H20" s="107"/>
      <c r="I20" s="92"/>
      <c r="J20" s="92"/>
      <c r="K20" s="92"/>
      <c r="L20" s="94"/>
      <c r="M20" s="94"/>
      <c r="N20" s="105"/>
      <c r="O20" s="104"/>
    </row>
    <row r="21" spans="2:19">
      <c r="B21" s="107"/>
      <c r="C21" s="107"/>
      <c r="D21" s="107"/>
      <c r="E21" s="107"/>
      <c r="F21" s="107"/>
      <c r="G21" s="107"/>
      <c r="H21" s="107"/>
      <c r="I21" s="92"/>
      <c r="J21" s="92"/>
      <c r="K21" s="92"/>
      <c r="L21" s="94"/>
      <c r="M21" s="94"/>
      <c r="N21" s="105"/>
      <c r="O21" s="104"/>
    </row>
    <row r="22" spans="2:19">
      <c r="B22" s="59" t="s">
        <v>15</v>
      </c>
      <c r="C22" s="69" t="s">
        <v>214</v>
      </c>
      <c r="D22" s="69" t="s">
        <v>215</v>
      </c>
      <c r="E22" s="69" t="s">
        <v>216</v>
      </c>
      <c r="F22" s="68" t="s">
        <v>217</v>
      </c>
      <c r="G22" s="68" t="s">
        <v>218</v>
      </c>
      <c r="H22" s="68" t="s">
        <v>219</v>
      </c>
      <c r="I22" s="72" t="s">
        <v>220</v>
      </c>
      <c r="J22" s="72" t="s">
        <v>221</v>
      </c>
      <c r="K22" s="72" t="s">
        <v>222</v>
      </c>
      <c r="Q22" s="103"/>
      <c r="S22" s="103"/>
    </row>
    <row r="23" spans="2:19">
      <c r="B23" s="86" t="s">
        <v>235</v>
      </c>
      <c r="C23" s="67">
        <f>C8</f>
        <v>1483908</v>
      </c>
      <c r="D23" s="66">
        <f>D8</f>
        <v>1257241</v>
      </c>
      <c r="E23" s="66">
        <f>E8</f>
        <v>1024307</v>
      </c>
      <c r="F23" s="66">
        <f>F8</f>
        <v>969273</v>
      </c>
      <c r="G23" s="66">
        <f>G8</f>
        <v>809525</v>
      </c>
      <c r="H23" s="66">
        <v>507823</v>
      </c>
      <c r="I23" s="66">
        <v>416542</v>
      </c>
      <c r="J23" s="66">
        <v>347829</v>
      </c>
      <c r="K23" s="66">
        <v>367301</v>
      </c>
      <c r="Q23" s="102"/>
      <c r="R23" s="102"/>
    </row>
    <row r="24" spans="2:19">
      <c r="B24" s="83" t="s">
        <v>236</v>
      </c>
      <c r="C24" s="67">
        <f>C11+C14+C31+C45+C13</f>
        <v>1189710.385</v>
      </c>
      <c r="D24" s="66">
        <f>D11+D14+D31+D45</f>
        <v>813291.12487191532</v>
      </c>
      <c r="E24" s="66">
        <f>E11+E14+E31+E45</f>
        <v>717195</v>
      </c>
      <c r="F24" s="66">
        <f>F11+F14+F31+F45</f>
        <v>537387.19671592826</v>
      </c>
      <c r="G24" s="66">
        <f>G11+G14+G31+G45</f>
        <v>497588.60702592146</v>
      </c>
      <c r="H24" s="66">
        <v>428425.4661552959</v>
      </c>
      <c r="I24" s="66">
        <v>384685.87199999997</v>
      </c>
      <c r="J24" s="66">
        <v>311402.29599999997</v>
      </c>
      <c r="K24" s="66">
        <v>290218.51400000002</v>
      </c>
      <c r="O24" s="84"/>
    </row>
    <row r="25" spans="2:19" ht="15" thickBot="1">
      <c r="B25" s="81" t="s">
        <v>237</v>
      </c>
      <c r="C25" s="80">
        <f t="shared" ref="C25:K25" si="0">C23-C24</f>
        <v>294197.61499999999</v>
      </c>
      <c r="D25" s="79">
        <f t="shared" si="0"/>
        <v>443949.87512808468</v>
      </c>
      <c r="E25" s="79">
        <f t="shared" si="0"/>
        <v>307112</v>
      </c>
      <c r="F25" s="79">
        <f t="shared" si="0"/>
        <v>431885.80328407174</v>
      </c>
      <c r="G25" s="79">
        <f t="shared" si="0"/>
        <v>311936.39297407854</v>
      </c>
      <c r="H25" s="79">
        <f t="shared" si="0"/>
        <v>79397.533844704099</v>
      </c>
      <c r="I25" s="79">
        <f t="shared" si="0"/>
        <v>31856.128000000026</v>
      </c>
      <c r="J25" s="79">
        <f t="shared" si="0"/>
        <v>36426.704000000027</v>
      </c>
      <c r="K25" s="79">
        <f t="shared" si="0"/>
        <v>77082.485999999975</v>
      </c>
      <c r="O25" s="61"/>
    </row>
    <row r="26" spans="2:19">
      <c r="B26" s="88"/>
      <c r="C26" s="101"/>
      <c r="D26" s="101"/>
      <c r="E26" s="101"/>
      <c r="F26" s="101"/>
      <c r="G26" s="101"/>
      <c r="H26" s="101"/>
      <c r="I26" s="101"/>
      <c r="J26" s="101"/>
      <c r="K26" s="101"/>
      <c r="L26" s="100"/>
      <c r="M26" s="100"/>
      <c r="N26" s="61"/>
    </row>
    <row r="27" spans="2:19">
      <c r="B27" s="99"/>
      <c r="C27" s="99"/>
      <c r="D27" s="99"/>
      <c r="E27" s="99"/>
      <c r="F27" s="99"/>
      <c r="G27" s="98"/>
      <c r="H27" s="98"/>
      <c r="I27" s="97"/>
      <c r="J27" s="96"/>
      <c r="K27" s="95"/>
      <c r="L27" s="95"/>
      <c r="M27" s="95"/>
      <c r="N27" s="61"/>
    </row>
    <row r="28" spans="2:19">
      <c r="B28" s="59" t="s">
        <v>16</v>
      </c>
      <c r="C28" s="69" t="s">
        <v>214</v>
      </c>
      <c r="D28" s="69" t="s">
        <v>215</v>
      </c>
      <c r="E28" s="68" t="s">
        <v>216</v>
      </c>
      <c r="F28" s="68" t="s">
        <v>217</v>
      </c>
      <c r="G28" s="68" t="s">
        <v>218</v>
      </c>
      <c r="H28" s="72" t="s">
        <v>219</v>
      </c>
      <c r="I28" s="72" t="s">
        <v>238</v>
      </c>
      <c r="J28" s="72" t="s">
        <v>220</v>
      </c>
      <c r="K28" s="72" t="s">
        <v>221</v>
      </c>
      <c r="L28" s="72" t="s">
        <v>222</v>
      </c>
      <c r="M28" s="95"/>
    </row>
    <row r="29" spans="2:19">
      <c r="B29" s="86" t="s">
        <v>239</v>
      </c>
      <c r="C29" s="666">
        <v>323</v>
      </c>
      <c r="D29" s="66">
        <v>592</v>
      </c>
      <c r="E29" s="66">
        <v>629</v>
      </c>
      <c r="F29" s="66">
        <v>739</v>
      </c>
      <c r="G29" s="66">
        <v>231</v>
      </c>
      <c r="H29" s="66">
        <v>498.76143999999999</v>
      </c>
      <c r="I29" s="66"/>
      <c r="J29" s="66">
        <v>748.82100000000003</v>
      </c>
      <c r="K29" s="66"/>
      <c r="L29" s="66"/>
      <c r="M29" s="95"/>
      <c r="N29" s="85"/>
    </row>
    <row r="30" spans="2:19">
      <c r="B30" s="83" t="s">
        <v>240</v>
      </c>
      <c r="C30" s="93">
        <v>4789</v>
      </c>
      <c r="D30" s="66">
        <v>5042</v>
      </c>
      <c r="E30" s="66">
        <v>3022</v>
      </c>
      <c r="F30" s="66">
        <v>3544.5</v>
      </c>
      <c r="G30" s="66">
        <v>3369.6070259214302</v>
      </c>
      <c r="H30" s="66">
        <v>1602.12682</v>
      </c>
      <c r="I30" s="66"/>
      <c r="J30" s="66">
        <v>1117.0509999999999</v>
      </c>
      <c r="K30" s="66"/>
      <c r="L30" s="66"/>
      <c r="M30" s="95"/>
      <c r="N30" s="91"/>
    </row>
    <row r="31" spans="2:19" ht="15" thickBot="1">
      <c r="B31" s="81" t="s">
        <v>241</v>
      </c>
      <c r="C31" s="90">
        <f>SUM(C29:C30)</f>
        <v>5112</v>
      </c>
      <c r="D31" s="79">
        <f>SUM(D29:D30)</f>
        <v>5634</v>
      </c>
      <c r="E31" s="79">
        <v>3651</v>
      </c>
      <c r="F31" s="79">
        <f>SUM(F29:F30)</f>
        <v>4283.5</v>
      </c>
      <c r="G31" s="79">
        <v>3600.6070259214302</v>
      </c>
      <c r="H31" s="79">
        <v>2100.8882599999997</v>
      </c>
      <c r="I31" s="79">
        <v>1234</v>
      </c>
      <c r="J31" s="79">
        <v>1865.8719999999998</v>
      </c>
      <c r="K31" s="79">
        <v>1090.296</v>
      </c>
      <c r="L31" s="79">
        <v>812.51400000000001</v>
      </c>
      <c r="M31" s="95"/>
      <c r="N31" s="89"/>
    </row>
    <row r="32" spans="2:19">
      <c r="B32" s="88" t="s">
        <v>1360</v>
      </c>
      <c r="C32" s="88"/>
      <c r="D32" s="88"/>
      <c r="E32" s="88"/>
      <c r="F32" s="88"/>
      <c r="G32" s="88"/>
      <c r="H32" s="748"/>
      <c r="I32" s="749"/>
      <c r="J32" s="750"/>
      <c r="K32" s="750"/>
      <c r="L32" s="750"/>
      <c r="M32" s="95"/>
    </row>
    <row r="33" spans="2:13">
      <c r="B33" s="898" t="s">
        <v>242</v>
      </c>
      <c r="C33" s="898"/>
      <c r="D33" s="898"/>
      <c r="E33" s="898"/>
      <c r="F33" s="898"/>
      <c r="G33" s="898"/>
      <c r="H33" s="898"/>
      <c r="I33" s="898"/>
      <c r="J33" s="898"/>
      <c r="K33" s="898"/>
      <c r="L33" s="898"/>
      <c r="M33" s="140"/>
    </row>
    <row r="34" spans="2:13">
      <c r="B34" s="143" t="s">
        <v>243</v>
      </c>
      <c r="C34" s="143"/>
      <c r="D34" s="143"/>
      <c r="E34" s="143"/>
      <c r="F34" s="143"/>
      <c r="G34" s="143"/>
      <c r="H34" s="143"/>
      <c r="I34" s="144"/>
      <c r="J34" s="751"/>
      <c r="K34" s="145"/>
      <c r="L34" s="145"/>
      <c r="M34" s="145"/>
    </row>
    <row r="35" spans="2:13">
      <c r="B35" s="897" t="s">
        <v>244</v>
      </c>
      <c r="C35" s="897"/>
      <c r="D35" s="897"/>
      <c r="E35" s="897"/>
      <c r="F35" s="897"/>
      <c r="G35" s="897"/>
      <c r="H35" s="897"/>
      <c r="I35" s="897"/>
      <c r="J35" s="897"/>
      <c r="K35" s="897"/>
      <c r="L35" s="897"/>
      <c r="M35" s="146"/>
    </row>
    <row r="36" spans="2:13" ht="15" customHeight="1">
      <c r="B36" s="898" t="s">
        <v>1353</v>
      </c>
      <c r="C36" s="898"/>
      <c r="D36" s="898"/>
      <c r="E36" s="898"/>
      <c r="F36" s="898"/>
      <c r="G36" s="898"/>
      <c r="H36" s="898"/>
      <c r="I36" s="898"/>
      <c r="J36" s="898"/>
      <c r="K36" s="898"/>
      <c r="L36" s="898"/>
      <c r="M36" s="140"/>
    </row>
    <row r="37" spans="2:13">
      <c r="B37" s="898" t="s">
        <v>1359</v>
      </c>
      <c r="C37" s="898"/>
      <c r="D37" s="898"/>
      <c r="E37" s="898"/>
      <c r="F37" s="898"/>
      <c r="G37" s="898"/>
      <c r="H37" s="898"/>
      <c r="I37" s="898"/>
      <c r="J37" s="898"/>
      <c r="K37" s="898"/>
      <c r="L37" s="898"/>
      <c r="M37" s="87"/>
    </row>
    <row r="38" spans="2:13">
      <c r="B38" s="87"/>
      <c r="C38" s="87"/>
      <c r="D38" s="87"/>
      <c r="E38" s="87"/>
    </row>
    <row r="39" spans="2:13">
      <c r="B39" s="87"/>
      <c r="C39" s="87"/>
      <c r="D39" s="87"/>
      <c r="E39" s="87"/>
    </row>
    <row r="40" spans="2:13">
      <c r="B40" s="59" t="s">
        <v>17</v>
      </c>
      <c r="C40" s="69" t="s">
        <v>214</v>
      </c>
      <c r="D40" s="69" t="s">
        <v>215</v>
      </c>
      <c r="E40" s="69" t="s">
        <v>216</v>
      </c>
      <c r="F40" s="68" t="s">
        <v>217</v>
      </c>
      <c r="G40" s="68" t="s">
        <v>218</v>
      </c>
      <c r="H40" s="68" t="s">
        <v>219</v>
      </c>
      <c r="I40" s="72" t="s">
        <v>220</v>
      </c>
      <c r="J40" s="72" t="s">
        <v>221</v>
      </c>
      <c r="K40" s="72" t="s">
        <v>222</v>
      </c>
    </row>
    <row r="41" spans="2:13">
      <c r="B41" s="86" t="s">
        <v>245</v>
      </c>
      <c r="C41" s="67">
        <v>154821</v>
      </c>
      <c r="D41" s="66">
        <v>163705</v>
      </c>
      <c r="E41" s="66">
        <v>158282</v>
      </c>
      <c r="F41" s="66">
        <v>179261</v>
      </c>
      <c r="G41" s="66">
        <v>171530</v>
      </c>
      <c r="H41" s="66">
        <v>159105.8658</v>
      </c>
      <c r="I41" s="66">
        <v>133916</v>
      </c>
      <c r="J41" s="66">
        <v>105624</v>
      </c>
      <c r="K41" s="66">
        <v>196037</v>
      </c>
    </row>
    <row r="42" spans="2:13">
      <c r="B42" s="83" t="s">
        <v>246</v>
      </c>
      <c r="C42" s="67">
        <v>359293</v>
      </c>
      <c r="D42" s="66">
        <v>348047.80515885196</v>
      </c>
      <c r="E42" s="66">
        <v>315289</v>
      </c>
      <c r="F42" s="66">
        <v>198149</v>
      </c>
      <c r="G42" s="66">
        <v>222267</v>
      </c>
      <c r="H42" s="66">
        <v>164196.08116999999</v>
      </c>
      <c r="I42" s="66">
        <v>152682</v>
      </c>
      <c r="J42" s="66">
        <v>134302</v>
      </c>
      <c r="K42" s="66">
        <v>37531</v>
      </c>
    </row>
    <row r="43" spans="2:13">
      <c r="B43" s="83" t="s">
        <v>247</v>
      </c>
      <c r="C43" s="67">
        <v>3239</v>
      </c>
      <c r="D43" s="66">
        <v>4224.6605830633007</v>
      </c>
      <c r="E43" s="66">
        <v>3088</v>
      </c>
      <c r="F43" s="66">
        <v>4990</v>
      </c>
      <c r="G43" s="66"/>
      <c r="H43" s="66"/>
      <c r="I43" s="66"/>
      <c r="J43" s="66"/>
      <c r="K43" s="66"/>
    </row>
    <row r="44" spans="2:13">
      <c r="B44" s="147" t="s">
        <v>248</v>
      </c>
      <c r="C44" s="82">
        <v>197106</v>
      </c>
      <c r="D44" s="66">
        <v>29456.65913</v>
      </c>
      <c r="E44" s="66"/>
      <c r="F44" s="66"/>
      <c r="G44" s="66"/>
      <c r="H44" s="66"/>
      <c r="I44" s="66"/>
      <c r="J44" s="66"/>
      <c r="K44" s="66"/>
    </row>
    <row r="45" spans="2:13" ht="15" thickBot="1">
      <c r="B45" s="81" t="s">
        <v>249</v>
      </c>
      <c r="C45" s="80">
        <f>SUM(C41:C44)</f>
        <v>714459</v>
      </c>
      <c r="D45" s="79">
        <f>SUM(D41:D44)</f>
        <v>545434.12487191532</v>
      </c>
      <c r="E45" s="79">
        <f>SUM(E41:E43)</f>
        <v>476659</v>
      </c>
      <c r="F45" s="79">
        <f>SUM(F41:F43)</f>
        <v>382400</v>
      </c>
      <c r="G45" s="79">
        <f>SUM(G41:G42)</f>
        <v>393797</v>
      </c>
      <c r="H45" s="79">
        <f>SUM(H41:H42)</f>
        <v>323301.94696999999</v>
      </c>
      <c r="I45" s="79">
        <f>SUM(I41:I42)</f>
        <v>286598</v>
      </c>
      <c r="J45" s="79">
        <f>SUM(J41:J42)</f>
        <v>239926</v>
      </c>
      <c r="K45" s="79">
        <f>SUM(K41:K42)</f>
        <v>233568</v>
      </c>
      <c r="L45" s="78"/>
      <c r="M45" s="78"/>
    </row>
    <row r="46" spans="2:13">
      <c r="B46" s="74"/>
      <c r="C46" s="74"/>
      <c r="D46" s="74"/>
      <c r="E46" s="77"/>
      <c r="F46" s="76"/>
      <c r="G46" s="76"/>
      <c r="H46" s="75"/>
      <c r="I46" s="74"/>
      <c r="J46" s="74"/>
      <c r="K46" s="73"/>
    </row>
    <row r="48" spans="2:13">
      <c r="B48" s="59" t="s">
        <v>18</v>
      </c>
      <c r="C48" s="69" t="s">
        <v>214</v>
      </c>
      <c r="D48" s="69" t="s">
        <v>215</v>
      </c>
      <c r="E48" s="69" t="s">
        <v>216</v>
      </c>
      <c r="F48" s="68" t="s">
        <v>217</v>
      </c>
      <c r="G48" s="68" t="s">
        <v>218</v>
      </c>
      <c r="H48" s="68" t="s">
        <v>219</v>
      </c>
      <c r="I48" s="72" t="s">
        <v>220</v>
      </c>
      <c r="J48" s="72" t="s">
        <v>221</v>
      </c>
      <c r="K48" s="72" t="s">
        <v>222</v>
      </c>
    </row>
    <row r="49" spans="2:17" ht="44.15" customHeight="1" thickBot="1">
      <c r="B49" s="71" t="s">
        <v>250</v>
      </c>
      <c r="C49" s="70">
        <v>0</v>
      </c>
      <c r="D49" s="63">
        <v>0</v>
      </c>
      <c r="E49" s="63">
        <v>0</v>
      </c>
      <c r="F49" s="63">
        <v>0</v>
      </c>
      <c r="G49" s="63">
        <v>0</v>
      </c>
      <c r="H49" s="63">
        <v>0</v>
      </c>
      <c r="I49" s="63">
        <v>0</v>
      </c>
      <c r="J49" s="63">
        <v>0</v>
      </c>
      <c r="K49" s="63">
        <v>0</v>
      </c>
    </row>
    <row r="50" spans="2:17">
      <c r="B50" s="48"/>
      <c r="C50" s="48"/>
      <c r="D50" s="48"/>
      <c r="E50" s="48"/>
      <c r="F50" s="48"/>
      <c r="G50" s="48"/>
      <c r="H50" s="48"/>
      <c r="I50" s="48"/>
      <c r="J50" s="48"/>
    </row>
    <row r="52" spans="2:17">
      <c r="B52" s="59" t="s">
        <v>251</v>
      </c>
      <c r="C52" s="69" t="s">
        <v>214</v>
      </c>
      <c r="D52" s="69" t="s">
        <v>215</v>
      </c>
      <c r="E52" s="69" t="s">
        <v>216</v>
      </c>
      <c r="F52" s="69" t="s">
        <v>217</v>
      </c>
      <c r="G52" s="69" t="s">
        <v>218</v>
      </c>
      <c r="H52" s="68" t="s">
        <v>219</v>
      </c>
      <c r="I52" s="68" t="s">
        <v>238</v>
      </c>
      <c r="J52" s="68" t="s">
        <v>220</v>
      </c>
    </row>
    <row r="53" spans="2:17">
      <c r="B53" s="56" t="s">
        <v>252</v>
      </c>
      <c r="C53" s="67">
        <v>404999</v>
      </c>
      <c r="D53" s="66">
        <v>496550.57662738999</v>
      </c>
      <c r="E53" s="66">
        <v>509977</v>
      </c>
      <c r="F53" s="66">
        <v>535281</v>
      </c>
      <c r="G53" s="66">
        <v>494014</v>
      </c>
      <c r="H53" s="66">
        <v>328632</v>
      </c>
      <c r="I53" s="66">
        <v>257639</v>
      </c>
      <c r="J53" s="66">
        <v>260045</v>
      </c>
      <c r="K53" s="61"/>
      <c r="L53" s="61"/>
      <c r="M53" s="61"/>
    </row>
    <row r="54" spans="2:17" ht="29.5" thickBot="1">
      <c r="B54" s="65" t="s">
        <v>253</v>
      </c>
      <c r="C54" s="64">
        <f>C53*31.1035/1000000</f>
        <v>12.5968863965</v>
      </c>
      <c r="D54" s="63">
        <f>D53*31.1035/1000000</f>
        <v>15.444460860130025</v>
      </c>
      <c r="E54" s="63">
        <f>E53*31.1035/1000000</f>
        <v>15.8620696195</v>
      </c>
      <c r="F54" s="63">
        <v>16.649112583499999</v>
      </c>
      <c r="G54" s="63">
        <v>15.365564449000001</v>
      </c>
      <c r="H54" s="63">
        <v>10.221605412000001</v>
      </c>
      <c r="I54" s="63">
        <v>8.0134746364999998</v>
      </c>
      <c r="J54" s="63">
        <v>8.0883096575</v>
      </c>
      <c r="L54" s="61"/>
      <c r="M54" s="61"/>
      <c r="Q54" s="62"/>
    </row>
    <row r="55" spans="2:17" ht="18.75" customHeight="1">
      <c r="B55" s="899" t="s">
        <v>254</v>
      </c>
      <c r="C55" s="899"/>
      <c r="D55" s="899"/>
      <c r="E55" s="899"/>
      <c r="F55" s="899"/>
      <c r="G55" s="899"/>
      <c r="H55" s="899"/>
      <c r="I55" s="899"/>
      <c r="J55" s="899"/>
      <c r="L55" s="61"/>
      <c r="M55" s="61"/>
    </row>
    <row r="56" spans="2:17">
      <c r="B56" s="60"/>
      <c r="C56" s="60"/>
      <c r="D56" s="60"/>
      <c r="E56" s="60"/>
      <c r="F56" s="60"/>
      <c r="G56" s="60"/>
      <c r="H56" s="60"/>
      <c r="I56" s="60"/>
      <c r="J56" s="60"/>
      <c r="K56" s="60"/>
    </row>
    <row r="57" spans="2:17">
      <c r="B57" s="59" t="s">
        <v>255</v>
      </c>
      <c r="C57" s="59"/>
      <c r="D57" s="58" t="s">
        <v>256</v>
      </c>
      <c r="E57" s="58" t="s">
        <v>257</v>
      </c>
      <c r="F57" s="58" t="s">
        <v>258</v>
      </c>
      <c r="G57" s="58" t="s">
        <v>259</v>
      </c>
      <c r="K57" s="142"/>
      <c r="O57" s="46"/>
      <c r="P57" s="46"/>
    </row>
    <row r="58" spans="2:17" ht="184.5" customHeight="1">
      <c r="B58" s="56" t="s">
        <v>260</v>
      </c>
      <c r="C58" s="56"/>
      <c r="D58" s="619" t="s">
        <v>261</v>
      </c>
      <c r="E58" s="620" t="s">
        <v>1352</v>
      </c>
      <c r="F58" s="619" t="s">
        <v>262</v>
      </c>
      <c r="G58" s="619" t="s">
        <v>263</v>
      </c>
      <c r="O58" s="46"/>
      <c r="P58" s="46"/>
    </row>
    <row r="59" spans="2:17" ht="43.5">
      <c r="B59" s="56" t="s">
        <v>264</v>
      </c>
      <c r="C59" s="56"/>
      <c r="D59" s="619" t="s">
        <v>265</v>
      </c>
      <c r="E59" s="619" t="s">
        <v>265</v>
      </c>
      <c r="F59" s="619" t="s">
        <v>266</v>
      </c>
      <c r="G59" s="619" t="s">
        <v>1358</v>
      </c>
      <c r="O59" s="46"/>
      <c r="P59" s="46"/>
    </row>
    <row r="60" spans="2:17">
      <c r="B60" s="56" t="s">
        <v>267</v>
      </c>
      <c r="C60" s="56"/>
      <c r="D60" s="621" t="s">
        <v>268</v>
      </c>
      <c r="E60" s="621" t="s">
        <v>268</v>
      </c>
      <c r="F60" s="621" t="s">
        <v>268</v>
      </c>
      <c r="G60" s="621" t="s">
        <v>268</v>
      </c>
      <c r="O60" s="46"/>
      <c r="P60" s="46"/>
    </row>
    <row r="61" spans="2:17">
      <c r="B61" s="56" t="s">
        <v>269</v>
      </c>
      <c r="C61" s="56"/>
      <c r="D61" s="752">
        <v>622379</v>
      </c>
      <c r="E61" s="752">
        <v>861529</v>
      </c>
      <c r="F61" s="752">
        <v>0</v>
      </c>
      <c r="G61" s="752">
        <v>0</v>
      </c>
      <c r="O61" s="46"/>
      <c r="P61" s="46"/>
    </row>
    <row r="62" spans="2:17" ht="29">
      <c r="B62" s="56" t="s">
        <v>270</v>
      </c>
      <c r="C62" s="56"/>
      <c r="D62" s="752">
        <v>0</v>
      </c>
      <c r="E62" s="752">
        <v>0</v>
      </c>
      <c r="F62" s="752">
        <v>0</v>
      </c>
      <c r="G62" s="752">
        <v>13488.586233285359</v>
      </c>
      <c r="O62" s="46"/>
      <c r="P62" s="46"/>
    </row>
    <row r="63" spans="2:17">
      <c r="B63" s="56" t="s">
        <v>271</v>
      </c>
      <c r="C63" s="56"/>
      <c r="D63" s="752">
        <v>359565</v>
      </c>
      <c r="E63" s="752">
        <v>397910</v>
      </c>
      <c r="F63" s="752">
        <v>-1950</v>
      </c>
      <c r="G63" s="752">
        <v>-39032.974117063975</v>
      </c>
      <c r="O63" s="46"/>
      <c r="P63" s="46"/>
    </row>
    <row r="64" spans="2:17">
      <c r="B64" s="56" t="s">
        <v>272</v>
      </c>
      <c r="C64" s="56"/>
      <c r="D64" s="752">
        <v>708156</v>
      </c>
      <c r="E64" s="752">
        <v>900836</v>
      </c>
      <c r="F64" s="752">
        <v>651534</v>
      </c>
      <c r="G64" s="752">
        <v>667312</v>
      </c>
      <c r="O64" s="46"/>
      <c r="P64" s="46"/>
    </row>
    <row r="65" spans="2:16">
      <c r="B65" s="56" t="s">
        <v>273</v>
      </c>
      <c r="C65" s="56"/>
      <c r="D65" s="752">
        <v>134107</v>
      </c>
      <c r="E65" s="752">
        <v>8061</v>
      </c>
      <c r="F65" s="752">
        <v>2.3889999999999998</v>
      </c>
      <c r="G65" s="752">
        <v>1849.5099952905</v>
      </c>
      <c r="H65" s="51"/>
      <c r="I65" s="50"/>
      <c r="K65" s="148"/>
      <c r="L65" s="50"/>
      <c r="M65" s="50"/>
      <c r="O65" s="46"/>
      <c r="P65" s="46"/>
    </row>
    <row r="66" spans="2:16">
      <c r="B66" s="57" t="s">
        <v>274</v>
      </c>
      <c r="C66" s="56"/>
      <c r="D66" s="752">
        <v>125729</v>
      </c>
      <c r="E66" s="752">
        <v>73296</v>
      </c>
      <c r="F66" s="752">
        <v>0</v>
      </c>
      <c r="G66" s="752">
        <v>1849.5101526999599</v>
      </c>
      <c r="H66" s="51"/>
      <c r="I66" s="50"/>
      <c r="J66" s="50"/>
      <c r="K66" s="50"/>
      <c r="L66" s="50"/>
      <c r="M66" s="50"/>
      <c r="O66" s="46"/>
      <c r="P66" s="46"/>
    </row>
    <row r="67" spans="2:16">
      <c r="B67" s="55" t="s">
        <v>275</v>
      </c>
      <c r="C67" s="54"/>
      <c r="D67" s="752"/>
      <c r="E67" s="752"/>
      <c r="F67" s="752"/>
      <c r="G67" s="752"/>
      <c r="H67" s="51"/>
      <c r="I67" s="50"/>
      <c r="J67" s="50"/>
      <c r="K67" s="50"/>
      <c r="L67" s="50"/>
      <c r="M67" s="50"/>
      <c r="O67" s="46"/>
      <c r="P67" s="46"/>
    </row>
    <row r="68" spans="2:16">
      <c r="B68" s="53" t="s">
        <v>276</v>
      </c>
      <c r="C68" s="53"/>
      <c r="D68" s="752">
        <v>6349.0053224523717</v>
      </c>
      <c r="E68" s="752">
        <v>13603.082</v>
      </c>
      <c r="F68" s="753">
        <v>4898.4844821652268</v>
      </c>
      <c r="G68" s="753">
        <v>6622.8784171560001</v>
      </c>
      <c r="H68" s="149"/>
      <c r="I68" s="50"/>
      <c r="J68" s="50"/>
      <c r="K68" s="50"/>
      <c r="O68" s="46"/>
      <c r="P68" s="46"/>
    </row>
    <row r="69" spans="2:16">
      <c r="B69" s="53" t="s">
        <v>277</v>
      </c>
      <c r="C69" s="53"/>
      <c r="D69" s="754"/>
      <c r="E69" s="755">
        <v>33766.404566034398</v>
      </c>
      <c r="F69" s="756"/>
      <c r="G69" s="756"/>
      <c r="H69" s="149"/>
      <c r="I69" s="50"/>
      <c r="J69" s="50"/>
      <c r="K69" s="50"/>
      <c r="O69" s="46"/>
      <c r="P69" s="46"/>
    </row>
    <row r="70" spans="2:16" ht="15" thickBot="1">
      <c r="B70" s="52" t="s">
        <v>278</v>
      </c>
      <c r="C70" s="52"/>
      <c r="D70" s="757">
        <v>29543.440791560082</v>
      </c>
      <c r="E70" s="758">
        <v>16918.694</v>
      </c>
      <c r="F70" s="757">
        <v>17051.708705393416</v>
      </c>
      <c r="G70" s="757">
        <v>1310.5358565695394</v>
      </c>
      <c r="H70" s="149"/>
      <c r="I70" s="48"/>
      <c r="J70" s="50"/>
      <c r="K70" s="50"/>
      <c r="O70" s="46"/>
      <c r="P70" s="46"/>
    </row>
    <row r="71" spans="2:16">
      <c r="F71" s="49"/>
      <c r="G71" s="49"/>
      <c r="H71" s="48"/>
      <c r="J71" s="48"/>
      <c r="K71" s="48"/>
    </row>
    <row r="72" spans="2:16">
      <c r="E72" s="759"/>
    </row>
  </sheetData>
  <sheetProtection algorithmName="SHA-512" hashValue="fg5zNN47R+vKkfaAXOLXXI9XQkQXKWqwQmBZEADXFAvwXnOdopDJqTbgtMmWe3FiQ/HB5DAGiSkKYvOBwalopg==" saltValue="G57HhxsNaIxQMcOfg7Wl5A==" spinCount="100000" sheet="1" objects="1" scenarios="1" selectLockedCells="1" selectUnlockedCells="1"/>
  <mergeCells count="10">
    <mergeCell ref="B35:L35"/>
    <mergeCell ref="B36:L36"/>
    <mergeCell ref="B55:J55"/>
    <mergeCell ref="B15:K15"/>
    <mergeCell ref="B16:K16"/>
    <mergeCell ref="B17:K17"/>
    <mergeCell ref="B18:K18"/>
    <mergeCell ref="B19:K19"/>
    <mergeCell ref="B33:L33"/>
    <mergeCell ref="B37:L37"/>
  </mergeCells>
  <hyperlinks>
    <hyperlink ref="D60" location="People!A1" display="Refer to People" xr:uid="{4C94311A-AC19-4F42-9EF4-1505B90F41BE}"/>
    <hyperlink ref="E60" location="People!A1" display="Refer to People" xr:uid="{DF7F08C1-831C-4067-B2F9-34D597E15076}"/>
    <hyperlink ref="G60" location="People!A1" display="Refer to People" xr:uid="{3359C3A0-D89C-4119-97EB-D767BE38377F}"/>
    <hyperlink ref="F60" location="People!A1" display="Refer to People" xr:uid="{F9C4EE79-8E64-47FD-A34F-1A63F37724A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F1993-C21D-4F34-91D9-B79FC6FF33E8}">
  <sheetPr codeName="Sheet4">
    <pageSetUpPr autoPageBreaks="0"/>
  </sheetPr>
  <dimension ref="B2:X61"/>
  <sheetViews>
    <sheetView showGridLines="0" zoomScale="90" zoomScaleNormal="90" workbookViewId="0">
      <selection activeCell="O23" sqref="O23"/>
    </sheetView>
  </sheetViews>
  <sheetFormatPr defaultColWidth="8.453125" defaultRowHeight="14.5"/>
  <cols>
    <col min="1" max="1" width="3.453125" style="7" customWidth="1"/>
    <col min="2" max="2" width="81.81640625" style="7" customWidth="1"/>
    <col min="3" max="3" width="10.7265625" style="7" customWidth="1"/>
    <col min="4" max="4" width="10.81640625" style="7" customWidth="1"/>
    <col min="5" max="5" width="12.7265625" style="7" customWidth="1"/>
    <col min="6" max="6" width="12.1796875" style="7" customWidth="1"/>
    <col min="7" max="8" width="12.26953125" style="7" bestFit="1" customWidth="1"/>
    <col min="9" max="10" width="11.26953125" style="7" bestFit="1" customWidth="1"/>
    <col min="11" max="11" width="12.453125" style="7" customWidth="1"/>
    <col min="12" max="12" width="34.81640625" style="7" customWidth="1"/>
    <col min="13" max="13" width="9.7265625" style="7" bestFit="1" customWidth="1"/>
    <col min="14" max="16384" width="8.453125" style="7"/>
  </cols>
  <sheetData>
    <row r="2" spans="2:16">
      <c r="D2" s="178"/>
      <c r="E2" s="125" t="s">
        <v>279</v>
      </c>
      <c r="G2" s="31"/>
      <c r="H2" s="31"/>
    </row>
    <row r="3" spans="2:16">
      <c r="I3" s="29"/>
    </row>
    <row r="6" spans="2:16">
      <c r="B6" s="122" t="s">
        <v>280</v>
      </c>
      <c r="C6" s="122"/>
      <c r="D6" s="122"/>
      <c r="E6" s="121"/>
      <c r="F6" s="121"/>
      <c r="G6" s="121"/>
      <c r="H6" s="179"/>
      <c r="I6" s="119"/>
      <c r="J6" s="119"/>
      <c r="K6" s="106"/>
    </row>
    <row r="7" spans="2:16">
      <c r="B7" s="59" t="s">
        <v>281</v>
      </c>
      <c r="C7" s="69" t="s">
        <v>214</v>
      </c>
      <c r="D7" s="69" t="s">
        <v>215</v>
      </c>
      <c r="E7" s="68" t="s">
        <v>216</v>
      </c>
      <c r="F7" s="68" t="s">
        <v>217</v>
      </c>
      <c r="G7" s="68" t="s">
        <v>218</v>
      </c>
      <c r="H7" s="68" t="s">
        <v>219</v>
      </c>
      <c r="I7" s="68" t="s">
        <v>238</v>
      </c>
      <c r="J7" s="72" t="s">
        <v>282</v>
      </c>
      <c r="K7" s="72" t="s">
        <v>283</v>
      </c>
      <c r="L7" s="170"/>
      <c r="N7" s="6"/>
    </row>
    <row r="8" spans="2:16">
      <c r="B8" s="180" t="s">
        <v>284</v>
      </c>
      <c r="C8" s="622">
        <v>0</v>
      </c>
      <c r="D8" s="181">
        <v>0</v>
      </c>
      <c r="E8" s="181">
        <v>0</v>
      </c>
      <c r="F8" s="182">
        <v>0</v>
      </c>
      <c r="G8" s="183">
        <v>0</v>
      </c>
      <c r="H8" s="183">
        <v>0</v>
      </c>
      <c r="I8" s="183">
        <v>0</v>
      </c>
      <c r="J8" s="183">
        <v>0</v>
      </c>
      <c r="K8" s="183">
        <v>0</v>
      </c>
      <c r="L8" s="170"/>
      <c r="N8" s="6"/>
    </row>
    <row r="9" spans="2:16">
      <c r="B9" s="184" t="s">
        <v>285</v>
      </c>
      <c r="C9" s="623">
        <v>0</v>
      </c>
      <c r="D9" s="185">
        <v>0</v>
      </c>
      <c r="E9" s="185">
        <v>0</v>
      </c>
      <c r="F9" s="186">
        <v>0</v>
      </c>
      <c r="G9" s="187">
        <v>1</v>
      </c>
      <c r="H9" s="188">
        <v>0</v>
      </c>
      <c r="I9" s="188">
        <v>0</v>
      </c>
      <c r="J9" s="188">
        <v>0</v>
      </c>
      <c r="K9" s="188">
        <v>0</v>
      </c>
      <c r="L9" s="170"/>
      <c r="N9" s="6"/>
    </row>
    <row r="10" spans="2:16">
      <c r="B10" s="189"/>
      <c r="C10" s="189"/>
      <c r="D10" s="189"/>
      <c r="E10" s="189"/>
      <c r="F10" s="189"/>
      <c r="G10" s="189"/>
      <c r="H10" s="189"/>
      <c r="I10" s="94"/>
      <c r="J10" s="94"/>
      <c r="K10" s="94"/>
      <c r="L10" s="94"/>
      <c r="M10" s="6"/>
      <c r="N10" s="6"/>
    </row>
    <row r="11" spans="2:16">
      <c r="B11" s="189"/>
      <c r="C11" s="189"/>
      <c r="D11" s="189"/>
      <c r="E11" s="189"/>
      <c r="F11" s="189"/>
      <c r="G11" s="189"/>
      <c r="H11" s="189"/>
      <c r="I11" s="94"/>
      <c r="J11" s="94"/>
      <c r="K11" s="94"/>
      <c r="L11" s="94"/>
      <c r="M11" s="6"/>
    </row>
    <row r="12" spans="2:16">
      <c r="B12" s="59" t="s">
        <v>25</v>
      </c>
      <c r="C12" s="69" t="s">
        <v>214</v>
      </c>
      <c r="D12" s="68" t="s">
        <v>215</v>
      </c>
      <c r="E12" s="68" t="s">
        <v>216</v>
      </c>
      <c r="F12" s="68" t="s">
        <v>217</v>
      </c>
      <c r="G12" s="68" t="s">
        <v>218</v>
      </c>
      <c r="H12" s="68" t="s">
        <v>219</v>
      </c>
      <c r="I12" s="68" t="s">
        <v>238</v>
      </c>
      <c r="J12" s="72" t="s">
        <v>282</v>
      </c>
      <c r="K12" s="72" t="s">
        <v>283</v>
      </c>
      <c r="L12" s="170"/>
    </row>
    <row r="13" spans="2:16">
      <c r="B13" s="86" t="s">
        <v>286</v>
      </c>
      <c r="C13" s="622">
        <v>13</v>
      </c>
      <c r="D13" s="190">
        <v>8</v>
      </c>
      <c r="E13" s="190">
        <v>14</v>
      </c>
      <c r="F13" s="191">
        <v>16</v>
      </c>
      <c r="G13" s="192">
        <v>15</v>
      </c>
      <c r="H13" s="192">
        <v>20</v>
      </c>
      <c r="I13" s="192">
        <v>15</v>
      </c>
      <c r="J13" s="192">
        <v>17</v>
      </c>
      <c r="K13" s="192">
        <v>19</v>
      </c>
      <c r="L13" s="35"/>
    </row>
    <row r="14" spans="2:16">
      <c r="B14" s="193" t="s">
        <v>287</v>
      </c>
      <c r="C14" s="624">
        <v>7</v>
      </c>
      <c r="D14" s="190">
        <v>4</v>
      </c>
      <c r="E14" s="190">
        <v>3</v>
      </c>
      <c r="F14" s="191">
        <v>5</v>
      </c>
      <c r="G14" s="192">
        <v>4</v>
      </c>
      <c r="H14" s="192">
        <v>8</v>
      </c>
      <c r="I14" s="194"/>
      <c r="J14" s="194"/>
      <c r="K14" s="194"/>
      <c r="L14" s="35"/>
    </row>
    <row r="15" spans="2:16">
      <c r="B15" s="193" t="s">
        <v>288</v>
      </c>
      <c r="C15" s="624">
        <v>6</v>
      </c>
      <c r="D15" s="190">
        <v>4</v>
      </c>
      <c r="E15" s="190">
        <v>11</v>
      </c>
      <c r="F15" s="191">
        <v>11</v>
      </c>
      <c r="G15" s="192">
        <v>11</v>
      </c>
      <c r="H15" s="192">
        <v>12</v>
      </c>
      <c r="I15" s="194"/>
      <c r="J15" s="194"/>
      <c r="K15" s="194"/>
      <c r="L15" s="35"/>
    </row>
    <row r="16" spans="2:16">
      <c r="B16" s="83" t="s">
        <v>289</v>
      </c>
      <c r="C16" s="625">
        <v>0.9133</v>
      </c>
      <c r="D16" s="195">
        <v>0.6007539636462409</v>
      </c>
      <c r="E16" s="195">
        <v>1.06</v>
      </c>
      <c r="F16" s="196">
        <v>1.2</v>
      </c>
      <c r="G16" s="197">
        <v>1.29</v>
      </c>
      <c r="H16" s="198">
        <v>1.76</v>
      </c>
      <c r="I16" s="197">
        <v>1.43</v>
      </c>
      <c r="J16" s="197">
        <v>2.2200000000000002</v>
      </c>
      <c r="K16" s="197">
        <v>2.25</v>
      </c>
      <c r="L16" s="16"/>
      <c r="N16" s="26"/>
      <c r="O16" s="26"/>
      <c r="P16" s="24"/>
    </row>
    <row r="17" spans="2:24">
      <c r="B17" s="193" t="s">
        <v>290</v>
      </c>
      <c r="C17" s="625">
        <v>1.83</v>
      </c>
      <c r="D17" s="195">
        <v>1.0819057817950173</v>
      </c>
      <c r="E17" s="195">
        <v>0.83</v>
      </c>
      <c r="F17" s="196">
        <v>1.63</v>
      </c>
      <c r="G17" s="198">
        <v>1.21</v>
      </c>
      <c r="H17" s="198">
        <v>2.59</v>
      </c>
      <c r="I17" s="194"/>
      <c r="J17" s="194"/>
      <c r="K17" s="194"/>
      <c r="L17" s="35"/>
    </row>
    <row r="18" spans="2:24">
      <c r="B18" s="193" t="s">
        <v>291</v>
      </c>
      <c r="C18" s="625">
        <v>0.57999999999999996</v>
      </c>
      <c r="D18" s="195">
        <v>0.41582548635988448</v>
      </c>
      <c r="E18" s="195">
        <v>1.1499999999999999</v>
      </c>
      <c r="F18" s="196">
        <v>1.19</v>
      </c>
      <c r="G18" s="198">
        <v>1.32</v>
      </c>
      <c r="H18" s="198">
        <v>1.45</v>
      </c>
      <c r="I18" s="194"/>
      <c r="J18" s="194"/>
      <c r="K18" s="194"/>
      <c r="L18" s="35"/>
      <c r="M18" s="25"/>
    </row>
    <row r="19" spans="2:24">
      <c r="B19" s="83" t="s">
        <v>292</v>
      </c>
      <c r="C19" s="625">
        <v>0</v>
      </c>
      <c r="D19" s="195">
        <v>7.5094245455780112E-2</v>
      </c>
      <c r="E19" s="195">
        <v>0.15</v>
      </c>
      <c r="F19" s="196">
        <v>0.24</v>
      </c>
      <c r="G19" s="198">
        <v>0.26</v>
      </c>
      <c r="H19" s="198">
        <v>0.45</v>
      </c>
      <c r="I19" s="199">
        <v>0</v>
      </c>
      <c r="J19" s="197">
        <v>0.52</v>
      </c>
      <c r="K19" s="197">
        <v>0.47</v>
      </c>
      <c r="L19" s="35"/>
    </row>
    <row r="20" spans="2:24">
      <c r="B20" s="193" t="s">
        <v>293</v>
      </c>
      <c r="C20" s="625">
        <v>0</v>
      </c>
      <c r="D20" s="195">
        <v>0</v>
      </c>
      <c r="E20" s="195">
        <v>0.28000000000000003</v>
      </c>
      <c r="F20" s="196">
        <v>0</v>
      </c>
      <c r="G20" s="198">
        <v>0.3</v>
      </c>
      <c r="H20" s="198">
        <v>0.69</v>
      </c>
      <c r="I20" s="194"/>
      <c r="J20" s="194"/>
      <c r="K20" s="194"/>
      <c r="L20" s="35"/>
    </row>
    <row r="21" spans="2:24">
      <c r="B21" s="193" t="s">
        <v>294</v>
      </c>
      <c r="C21" s="625">
        <v>0</v>
      </c>
      <c r="D21" s="195">
        <v>0.10395637158997112</v>
      </c>
      <c r="E21" s="195">
        <v>0.1</v>
      </c>
      <c r="F21" s="196">
        <v>0.32</v>
      </c>
      <c r="G21" s="198">
        <v>0.24</v>
      </c>
      <c r="H21" s="198">
        <v>0.36</v>
      </c>
      <c r="I21" s="194"/>
      <c r="J21" s="194"/>
      <c r="K21" s="194"/>
      <c r="L21" s="35"/>
    </row>
    <row r="22" spans="2:24" ht="16">
      <c r="B22" s="114" t="s">
        <v>295</v>
      </c>
      <c r="C22" s="626">
        <v>14233950</v>
      </c>
      <c r="D22" s="200" t="s">
        <v>296</v>
      </c>
      <c r="E22" s="200">
        <v>13188587</v>
      </c>
      <c r="F22" s="201">
        <v>12310887</v>
      </c>
      <c r="G22" s="202">
        <v>11633038</v>
      </c>
      <c r="H22" s="202">
        <v>11372352</v>
      </c>
      <c r="I22" s="202">
        <v>10515996</v>
      </c>
      <c r="J22" s="202">
        <v>7655434</v>
      </c>
      <c r="K22" s="202">
        <v>8426808</v>
      </c>
      <c r="L22" s="35"/>
    </row>
    <row r="23" spans="2:24" ht="57" customHeight="1">
      <c r="B23" s="904" t="s">
        <v>297</v>
      </c>
      <c r="C23" s="902"/>
      <c r="D23" s="902"/>
      <c r="E23" s="902"/>
      <c r="F23" s="902"/>
      <c r="G23" s="902"/>
      <c r="H23" s="902"/>
      <c r="I23" s="902"/>
      <c r="J23" s="902"/>
      <c r="K23" s="170"/>
    </row>
    <row r="24" spans="2:24" ht="14.25" customHeight="1">
      <c r="B24" s="74"/>
      <c r="C24" s="74"/>
      <c r="D24" s="74"/>
      <c r="E24" s="74"/>
      <c r="F24" s="74"/>
      <c r="G24" s="74"/>
      <c r="H24" s="74"/>
      <c r="I24" s="74"/>
      <c r="J24" s="73"/>
      <c r="K24" s="170"/>
    </row>
    <row r="25" spans="2:24">
      <c r="B25" s="73"/>
      <c r="C25" s="73"/>
      <c r="D25" s="73"/>
      <c r="E25" s="73"/>
      <c r="F25" s="73"/>
      <c r="G25" s="73"/>
      <c r="H25" s="73"/>
      <c r="I25" s="73"/>
      <c r="J25" s="73"/>
      <c r="K25" s="170"/>
    </row>
    <row r="26" spans="2:24">
      <c r="B26" s="59" t="s">
        <v>54</v>
      </c>
      <c r="C26" s="59" t="s">
        <v>214</v>
      </c>
      <c r="D26" s="69" t="s">
        <v>215</v>
      </c>
      <c r="E26" s="68" t="s">
        <v>216</v>
      </c>
      <c r="F26" s="68" t="s">
        <v>217</v>
      </c>
      <c r="G26" s="68" t="s">
        <v>218</v>
      </c>
      <c r="H26" s="68" t="s">
        <v>219</v>
      </c>
      <c r="I26" s="68" t="s">
        <v>238</v>
      </c>
      <c r="J26" s="72" t="s">
        <v>282</v>
      </c>
      <c r="K26" s="170"/>
      <c r="L26" s="170"/>
      <c r="O26" s="17"/>
    </row>
    <row r="27" spans="2:24">
      <c r="B27" s="203" t="s">
        <v>298</v>
      </c>
      <c r="C27" s="622">
        <v>0</v>
      </c>
      <c r="D27" s="181">
        <v>0</v>
      </c>
      <c r="E27" s="181">
        <v>0</v>
      </c>
      <c r="F27" s="183">
        <v>0</v>
      </c>
      <c r="G27" s="192">
        <v>1</v>
      </c>
      <c r="H27" s="183">
        <v>0</v>
      </c>
      <c r="I27" s="183">
        <v>0</v>
      </c>
      <c r="J27" s="183">
        <v>0</v>
      </c>
      <c r="K27" s="170"/>
      <c r="L27" s="170"/>
    </row>
    <row r="28" spans="2:24">
      <c r="B28" s="204" t="s">
        <v>299</v>
      </c>
      <c r="C28" s="627">
        <v>0</v>
      </c>
      <c r="D28" s="581">
        <v>0</v>
      </c>
      <c r="E28" s="581">
        <v>0</v>
      </c>
      <c r="F28" s="205">
        <v>0</v>
      </c>
      <c r="G28" s="202">
        <v>5</v>
      </c>
      <c r="H28" s="206">
        <v>0</v>
      </c>
      <c r="I28" s="206">
        <v>0</v>
      </c>
      <c r="J28" s="206">
        <v>0</v>
      </c>
      <c r="K28" s="170"/>
      <c r="L28" s="170"/>
      <c r="M28" s="14"/>
      <c r="N28" s="14"/>
      <c r="O28" s="27"/>
      <c r="P28" s="14"/>
      <c r="Q28" s="14"/>
      <c r="R28" s="14"/>
      <c r="S28" s="14"/>
      <c r="T28" s="14"/>
      <c r="U28" s="16"/>
      <c r="V28" s="14"/>
      <c r="W28" s="14"/>
      <c r="X28" s="14"/>
    </row>
    <row r="29" spans="2:24">
      <c r="B29" s="35"/>
      <c r="C29" s="35"/>
      <c r="D29" s="35"/>
      <c r="E29" s="35"/>
      <c r="F29" s="35"/>
      <c r="G29" s="35"/>
      <c r="H29" s="170"/>
      <c r="I29" s="170"/>
      <c r="J29" s="170"/>
      <c r="K29" s="170"/>
      <c r="M29" s="14"/>
    </row>
    <row r="30" spans="2:24">
      <c r="B30" s="170"/>
      <c r="C30" s="170"/>
      <c r="D30" s="170"/>
      <c r="E30" s="170"/>
      <c r="F30" s="170"/>
      <c r="G30" s="170"/>
      <c r="H30" s="170"/>
      <c r="I30" s="170"/>
      <c r="J30" s="170"/>
      <c r="K30" s="170"/>
      <c r="M30" s="14"/>
    </row>
    <row r="31" spans="2:24">
      <c r="B31" s="59" t="s">
        <v>300</v>
      </c>
      <c r="C31" s="59"/>
      <c r="D31" s="69" t="s">
        <v>301</v>
      </c>
      <c r="E31" s="72" t="s">
        <v>302</v>
      </c>
      <c r="F31" s="72" t="s">
        <v>303</v>
      </c>
      <c r="G31" s="170"/>
      <c r="H31" s="170"/>
      <c r="I31" s="170"/>
      <c r="J31" s="170"/>
      <c r="K31" s="170"/>
      <c r="L31" s="14"/>
    </row>
    <row r="32" spans="2:24">
      <c r="B32" s="203" t="s">
        <v>256</v>
      </c>
      <c r="C32" s="203"/>
      <c r="D32" s="207">
        <v>23667</v>
      </c>
      <c r="E32" s="208">
        <v>11935</v>
      </c>
      <c r="F32" s="208">
        <v>11732</v>
      </c>
      <c r="G32" s="37"/>
      <c r="H32" s="37"/>
      <c r="I32" s="35"/>
      <c r="J32" s="170"/>
      <c r="K32" s="209"/>
      <c r="L32" s="14"/>
    </row>
    <row r="33" spans="2:16">
      <c r="B33" s="203" t="s">
        <v>257</v>
      </c>
      <c r="C33" s="203"/>
      <c r="D33" s="207">
        <v>2142</v>
      </c>
      <c r="E33" s="208">
        <v>1736</v>
      </c>
      <c r="F33" s="208">
        <v>406</v>
      </c>
      <c r="G33" s="35"/>
      <c r="H33" s="37"/>
      <c r="I33" s="37"/>
      <c r="J33" s="210"/>
      <c r="K33" s="209"/>
      <c r="L33" s="14"/>
    </row>
    <row r="34" spans="2:16" ht="16.5" customHeight="1">
      <c r="B34" s="37"/>
      <c r="C34" s="37"/>
      <c r="D34" s="37"/>
      <c r="E34" s="209"/>
      <c r="F34" s="38"/>
      <c r="G34" s="38"/>
      <c r="H34" s="35"/>
      <c r="I34" s="35"/>
      <c r="J34" s="170"/>
      <c r="K34" s="170"/>
    </row>
    <row r="35" spans="2:16" ht="15" customHeight="1">
      <c r="B35" s="903" t="s">
        <v>304</v>
      </c>
      <c r="C35" s="903"/>
      <c r="D35" s="903"/>
      <c r="E35" s="903"/>
      <c r="F35" s="903"/>
      <c r="G35" s="903"/>
      <c r="H35" s="903"/>
      <c r="I35" s="903"/>
      <c r="J35" s="170"/>
      <c r="K35" s="209"/>
    </row>
    <row r="36" spans="2:16">
      <c r="B36" s="903"/>
      <c r="C36" s="903"/>
      <c r="D36" s="903"/>
      <c r="E36" s="903"/>
      <c r="F36" s="903"/>
      <c r="G36" s="903"/>
      <c r="H36" s="903"/>
      <c r="I36" s="903"/>
      <c r="J36" s="170"/>
      <c r="K36" s="170"/>
      <c r="L36" s="39"/>
      <c r="M36" s="40"/>
      <c r="N36" s="39"/>
      <c r="O36" s="39"/>
      <c r="P36" s="39"/>
    </row>
    <row r="37" spans="2:16" ht="15" customHeight="1">
      <c r="B37" s="903"/>
      <c r="C37" s="903"/>
      <c r="D37" s="903"/>
      <c r="E37" s="903"/>
      <c r="F37" s="903"/>
      <c r="G37" s="903"/>
      <c r="H37" s="903"/>
      <c r="I37" s="903"/>
      <c r="J37" s="170"/>
      <c r="K37" s="170"/>
      <c r="N37" s="17"/>
      <c r="O37" s="17"/>
      <c r="P37" s="17"/>
    </row>
    <row r="38" spans="2:16">
      <c r="B38" s="903"/>
      <c r="C38" s="903"/>
      <c r="D38" s="903"/>
      <c r="E38" s="903"/>
      <c r="F38" s="903"/>
      <c r="G38" s="903"/>
      <c r="H38" s="903"/>
      <c r="I38" s="903"/>
      <c r="J38" s="170"/>
      <c r="K38" s="170"/>
      <c r="L38" s="17"/>
      <c r="N38" s="17"/>
      <c r="O38" s="17"/>
    </row>
    <row r="39" spans="2:16" ht="15" customHeight="1">
      <c r="B39" s="903"/>
      <c r="C39" s="903"/>
      <c r="D39" s="903"/>
      <c r="E39" s="903"/>
      <c r="F39" s="903"/>
      <c r="G39" s="903"/>
      <c r="H39" s="903"/>
      <c r="I39" s="903"/>
      <c r="J39" s="170"/>
      <c r="K39" s="170"/>
    </row>
    <row r="40" spans="2:16">
      <c r="B40" s="903"/>
      <c r="C40" s="903"/>
      <c r="D40" s="903"/>
      <c r="E40" s="903"/>
      <c r="F40" s="903"/>
      <c r="G40" s="903"/>
      <c r="H40" s="903"/>
      <c r="I40" s="903"/>
      <c r="J40" s="170"/>
      <c r="K40" s="170"/>
    </row>
    <row r="41" spans="2:16" ht="15" customHeight="1">
      <c r="B41" s="903"/>
      <c r="C41" s="903"/>
      <c r="D41" s="903"/>
      <c r="E41" s="903"/>
      <c r="F41" s="903"/>
      <c r="G41" s="903"/>
      <c r="H41" s="903"/>
      <c r="I41" s="903"/>
      <c r="J41" s="170"/>
      <c r="K41" s="170"/>
    </row>
    <row r="42" spans="2:16">
      <c r="B42" s="903"/>
      <c r="C42" s="903"/>
      <c r="D42" s="903"/>
      <c r="E42" s="903"/>
      <c r="F42" s="903"/>
      <c r="G42" s="903"/>
      <c r="H42" s="903"/>
      <c r="I42" s="903"/>
      <c r="J42" s="170"/>
      <c r="K42" s="170"/>
    </row>
    <row r="43" spans="2:16" ht="15" customHeight="1">
      <c r="B43" s="903"/>
      <c r="C43" s="903"/>
      <c r="D43" s="903"/>
      <c r="E43" s="903"/>
      <c r="F43" s="903"/>
      <c r="G43" s="903"/>
      <c r="H43" s="903"/>
      <c r="I43" s="903"/>
      <c r="J43" s="170"/>
      <c r="K43" s="170"/>
    </row>
    <row r="44" spans="2:16" ht="261" customHeight="1">
      <c r="B44" s="903"/>
      <c r="C44" s="903"/>
      <c r="D44" s="903"/>
      <c r="E44" s="903"/>
      <c r="F44" s="903"/>
      <c r="G44" s="903"/>
      <c r="H44" s="903"/>
      <c r="I44" s="903"/>
      <c r="J44" s="170"/>
      <c r="K44" s="170"/>
    </row>
    <row r="45" spans="2:16" ht="15" customHeight="1">
      <c r="B45" s="211"/>
      <c r="C45" s="211"/>
      <c r="D45" s="211"/>
      <c r="E45" s="211"/>
      <c r="F45" s="211"/>
      <c r="G45" s="211"/>
      <c r="H45" s="211"/>
      <c r="I45" s="211"/>
      <c r="J45" s="170"/>
      <c r="K45" s="170"/>
    </row>
    <row r="46" spans="2:16">
      <c r="B46" s="18"/>
      <c r="C46" s="18"/>
      <c r="D46" s="18"/>
      <c r="E46" s="18"/>
      <c r="F46" s="18"/>
      <c r="G46" s="18"/>
      <c r="H46" s="18"/>
      <c r="I46" s="18"/>
    </row>
    <row r="57" spans="5:5">
      <c r="E57"/>
    </row>
    <row r="58" spans="5:5">
      <c r="E58"/>
    </row>
    <row r="59" spans="5:5">
      <c r="E59"/>
    </row>
    <row r="60" spans="5:5">
      <c r="E60"/>
    </row>
    <row r="61" spans="5:5">
      <c r="E61"/>
    </row>
  </sheetData>
  <sheetProtection algorithmName="SHA-512" hashValue="brIz073MLoGDJrp8RbM3UIJs82AsFx+Kdt4hQe3UTg+A1/jSvvK3hJRkh0AFVJUFIFcr8TD+0CYKkNx7IWHGlw==" saltValue="dwWbERztvxo/b/ub5oz3CA==" spinCount="100000" sheet="1" objects="1" scenarios="1" selectLockedCells="1" selectUnlockedCells="1"/>
  <mergeCells count="2">
    <mergeCell ref="B35:I44"/>
    <mergeCell ref="B23:J23"/>
  </mergeCells>
  <pageMargins left="0.7" right="0.7" top="0.75" bottom="0.75" header="0.3" footer="0.3"/>
  <pageSetup paperSize="9" scale="67"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3E1AF-CA32-4EFE-B14D-C2A65C45A822}">
  <sheetPr codeName="Sheet5">
    <pageSetUpPr autoPageBreaks="0"/>
  </sheetPr>
  <dimension ref="B2:L24"/>
  <sheetViews>
    <sheetView showGridLines="0" zoomScale="120" zoomScaleNormal="120" workbookViewId="0">
      <selection activeCell="N27" sqref="N27"/>
    </sheetView>
  </sheetViews>
  <sheetFormatPr defaultColWidth="8.453125" defaultRowHeight="14.5"/>
  <cols>
    <col min="1" max="1" width="3.453125" style="7" customWidth="1"/>
    <col min="2" max="2" width="77.453125" style="7" bestFit="1" customWidth="1"/>
    <col min="3" max="6" width="8.453125" style="7" customWidth="1"/>
    <col min="7" max="16384" width="8.453125" style="7"/>
  </cols>
  <sheetData>
    <row r="2" spans="2:12">
      <c r="D2" s="124" t="s">
        <v>279</v>
      </c>
    </row>
    <row r="3" spans="2:12">
      <c r="B3" s="6"/>
      <c r="C3" s="6"/>
      <c r="D3" s="6"/>
      <c r="E3" s="6"/>
      <c r="F3" s="6"/>
      <c r="G3" s="8"/>
      <c r="H3" s="8"/>
      <c r="I3" s="29"/>
    </row>
    <row r="4" spans="2:12">
      <c r="B4" s="6"/>
      <c r="C4" s="6"/>
      <c r="D4" s="6"/>
      <c r="E4" s="6"/>
      <c r="F4" s="6"/>
      <c r="G4" s="8"/>
      <c r="H4" s="8"/>
      <c r="I4" s="8"/>
    </row>
    <row r="5" spans="2:12">
      <c r="B5" s="6"/>
      <c r="C5" s="6"/>
      <c r="D5" s="6"/>
      <c r="E5" s="6"/>
      <c r="F5" s="6"/>
      <c r="G5" s="8"/>
      <c r="H5" s="8"/>
      <c r="I5" s="8"/>
    </row>
    <row r="6" spans="2:12">
      <c r="B6" s="122" t="s">
        <v>305</v>
      </c>
      <c r="C6" s="122"/>
      <c r="D6" s="122"/>
      <c r="E6" s="121"/>
      <c r="F6" s="121"/>
      <c r="G6" s="212"/>
      <c r="H6" s="213"/>
      <c r="I6" s="214"/>
      <c r="J6" s="170"/>
      <c r="K6" s="170"/>
    </row>
    <row r="7" spans="2:12">
      <c r="B7" s="59" t="s">
        <v>281</v>
      </c>
      <c r="C7" s="69" t="s">
        <v>214</v>
      </c>
      <c r="D7" s="69" t="s">
        <v>215</v>
      </c>
      <c r="E7" s="68" t="s">
        <v>216</v>
      </c>
      <c r="F7" s="68" t="s">
        <v>217</v>
      </c>
      <c r="G7" s="68" t="s">
        <v>218</v>
      </c>
      <c r="H7" s="68" t="s">
        <v>219</v>
      </c>
      <c r="I7" s="68" t="s">
        <v>238</v>
      </c>
      <c r="J7" s="72" t="s">
        <v>282</v>
      </c>
      <c r="K7" s="72" t="s">
        <v>283</v>
      </c>
      <c r="L7" s="170"/>
    </row>
    <row r="8" spans="2:12">
      <c r="B8" s="203" t="s">
        <v>306</v>
      </c>
      <c r="C8" s="622">
        <v>0</v>
      </c>
      <c r="D8" s="183">
        <v>0</v>
      </c>
      <c r="E8" s="183">
        <v>0</v>
      </c>
      <c r="F8" s="183">
        <v>0</v>
      </c>
      <c r="G8" s="183">
        <v>0</v>
      </c>
      <c r="H8" s="183">
        <v>0</v>
      </c>
      <c r="I8" s="183">
        <v>0</v>
      </c>
      <c r="J8" s="183">
        <v>0</v>
      </c>
      <c r="K8" s="183">
        <v>0</v>
      </c>
      <c r="L8" s="170"/>
    </row>
    <row r="9" spans="2:12">
      <c r="B9" s="215" t="s">
        <v>307</v>
      </c>
      <c r="C9" s="623">
        <v>0</v>
      </c>
      <c r="D9" s="216">
        <v>0</v>
      </c>
      <c r="E9" s="216">
        <v>0</v>
      </c>
      <c r="F9" s="216">
        <v>0</v>
      </c>
      <c r="G9" s="188">
        <v>0</v>
      </c>
      <c r="H9" s="188">
        <v>0</v>
      </c>
      <c r="I9" s="188">
        <v>0</v>
      </c>
      <c r="J9" s="188">
        <v>0</v>
      </c>
      <c r="K9" s="188">
        <v>0</v>
      </c>
      <c r="L9" s="170"/>
    </row>
    <row r="10" spans="2:12">
      <c r="B10" s="121"/>
      <c r="C10" s="121"/>
      <c r="D10" s="121"/>
      <c r="E10" s="121"/>
      <c r="F10" s="217"/>
      <c r="G10" s="121"/>
      <c r="H10" s="212"/>
      <c r="I10" s="212"/>
      <c r="J10" s="213"/>
      <c r="K10" s="214"/>
      <c r="L10" s="170"/>
    </row>
    <row r="11" spans="2:12">
      <c r="B11" s="121"/>
      <c r="C11" s="121"/>
      <c r="D11" s="121"/>
      <c r="E11" s="121"/>
      <c r="F11" s="217"/>
      <c r="G11" s="121"/>
      <c r="H11" s="212"/>
      <c r="I11" s="212"/>
      <c r="J11" s="213"/>
      <c r="K11" s="214"/>
      <c r="L11" s="170"/>
    </row>
    <row r="12" spans="2:12">
      <c r="B12" s="59" t="s">
        <v>31</v>
      </c>
      <c r="C12" s="69" t="s">
        <v>214</v>
      </c>
      <c r="D12" s="69" t="s">
        <v>215</v>
      </c>
      <c r="E12" s="68" t="s">
        <v>216</v>
      </c>
      <c r="F12" s="68" t="s">
        <v>217</v>
      </c>
      <c r="G12" s="68" t="s">
        <v>218</v>
      </c>
      <c r="H12" s="68" t="s">
        <v>219</v>
      </c>
      <c r="I12" s="68" t="s">
        <v>238</v>
      </c>
      <c r="J12" s="72" t="s">
        <v>282</v>
      </c>
      <c r="K12" s="72" t="s">
        <v>283</v>
      </c>
      <c r="L12" s="170"/>
    </row>
    <row r="13" spans="2:12">
      <c r="B13" s="86" t="s">
        <v>308</v>
      </c>
      <c r="C13" s="624">
        <v>0</v>
      </c>
      <c r="D13" s="183">
        <v>0</v>
      </c>
      <c r="E13" s="183">
        <v>0</v>
      </c>
      <c r="F13" s="183">
        <v>0</v>
      </c>
      <c r="G13" s="183">
        <f>SUM(G14:G15)</f>
        <v>5</v>
      </c>
      <c r="H13" s="218">
        <v>0</v>
      </c>
      <c r="I13" s="218">
        <v>0</v>
      </c>
      <c r="J13" s="219">
        <v>0</v>
      </c>
      <c r="K13" s="219">
        <v>0</v>
      </c>
      <c r="L13" s="35"/>
    </row>
    <row r="14" spans="2:12">
      <c r="B14" s="220" t="s">
        <v>309</v>
      </c>
      <c r="C14" s="624">
        <v>0</v>
      </c>
      <c r="D14" s="183">
        <v>0</v>
      </c>
      <c r="E14" s="183">
        <v>0</v>
      </c>
      <c r="F14" s="183">
        <v>0</v>
      </c>
      <c r="G14" s="221">
        <v>5</v>
      </c>
      <c r="H14" s="221">
        <v>0</v>
      </c>
      <c r="I14" s="221">
        <v>0</v>
      </c>
      <c r="J14" s="222"/>
      <c r="K14" s="222"/>
      <c r="L14" s="35"/>
    </row>
    <row r="15" spans="2:12">
      <c r="B15" s="223" t="s">
        <v>310</v>
      </c>
      <c r="C15" s="628">
        <v>0</v>
      </c>
      <c r="D15" s="216">
        <v>0</v>
      </c>
      <c r="E15" s="216">
        <v>0</v>
      </c>
      <c r="F15" s="216">
        <v>0</v>
      </c>
      <c r="G15" s="224">
        <v>0</v>
      </c>
      <c r="H15" s="224">
        <v>0</v>
      </c>
      <c r="I15" s="224">
        <v>0</v>
      </c>
      <c r="J15" s="225"/>
      <c r="K15" s="225"/>
      <c r="L15" s="35"/>
    </row>
    <row r="16" spans="2:12" ht="14.25" customHeight="1">
      <c r="B16" s="905" t="s">
        <v>311</v>
      </c>
      <c r="C16" s="905"/>
      <c r="D16" s="905"/>
      <c r="E16" s="905"/>
      <c r="F16" s="905"/>
      <c r="G16" s="905"/>
      <c r="H16" s="905"/>
      <c r="I16" s="905"/>
      <c r="J16" s="905"/>
      <c r="K16" s="170"/>
    </row>
    <row r="17" spans="2:12">
      <c r="B17" s="903"/>
      <c r="C17" s="903"/>
      <c r="D17" s="903"/>
      <c r="E17" s="903"/>
      <c r="F17" s="903"/>
      <c r="G17" s="903"/>
      <c r="H17" s="903"/>
      <c r="I17" s="903"/>
      <c r="J17" s="903"/>
      <c r="K17" s="170"/>
    </row>
    <row r="18" spans="2:12" ht="12" customHeight="1">
      <c r="B18" s="903"/>
      <c r="C18" s="903"/>
      <c r="D18" s="903"/>
      <c r="E18" s="903"/>
      <c r="F18" s="903"/>
      <c r="G18" s="903"/>
      <c r="H18" s="903"/>
      <c r="I18" s="903"/>
      <c r="J18" s="170"/>
      <c r="K18" s="170"/>
    </row>
    <row r="19" spans="2:12" ht="13.5" customHeight="1">
      <c r="B19" s="73"/>
      <c r="C19" s="73"/>
      <c r="D19" s="73"/>
      <c r="E19" s="73"/>
      <c r="F19" s="73"/>
      <c r="G19" s="73"/>
      <c r="H19" s="73"/>
      <c r="I19" s="73"/>
      <c r="J19" s="170"/>
      <c r="K19" s="170"/>
    </row>
    <row r="20" spans="2:12">
      <c r="B20" s="59" t="s">
        <v>54</v>
      </c>
      <c r="C20" s="69" t="s">
        <v>214</v>
      </c>
      <c r="D20" s="69" t="s">
        <v>215</v>
      </c>
      <c r="E20" s="68" t="s">
        <v>216</v>
      </c>
      <c r="F20" s="68" t="s">
        <v>217</v>
      </c>
      <c r="G20" s="68" t="s">
        <v>218</v>
      </c>
      <c r="H20" s="68" t="s">
        <v>219</v>
      </c>
      <c r="I20" s="68" t="s">
        <v>238</v>
      </c>
      <c r="J20" s="68" t="s">
        <v>282</v>
      </c>
      <c r="K20" s="226"/>
      <c r="L20" s="226"/>
    </row>
    <row r="21" spans="2:12">
      <c r="B21" s="86" t="s">
        <v>312</v>
      </c>
      <c r="C21" s="629">
        <v>0</v>
      </c>
      <c r="D21" s="190">
        <v>0</v>
      </c>
      <c r="E21" s="190">
        <v>0</v>
      </c>
      <c r="F21" s="218">
        <v>0</v>
      </c>
      <c r="G21" s="218">
        <v>0</v>
      </c>
      <c r="H21" s="218">
        <v>0</v>
      </c>
      <c r="I21" s="218">
        <v>0</v>
      </c>
      <c r="J21" s="218">
        <v>0</v>
      </c>
      <c r="K21" s="226"/>
      <c r="L21" s="226"/>
    </row>
    <row r="22" spans="2:12">
      <c r="B22" s="204" t="s">
        <v>313</v>
      </c>
      <c r="C22" s="630">
        <v>0</v>
      </c>
      <c r="D22" s="581">
        <v>0</v>
      </c>
      <c r="E22" s="581">
        <v>0</v>
      </c>
      <c r="F22" s="206">
        <v>0</v>
      </c>
      <c r="G22" s="206">
        <v>0</v>
      </c>
      <c r="H22" s="206">
        <v>0</v>
      </c>
      <c r="I22" s="206">
        <v>0</v>
      </c>
      <c r="J22" s="206">
        <v>0</v>
      </c>
      <c r="K22" s="226"/>
      <c r="L22" s="226"/>
    </row>
    <row r="23" spans="2:12">
      <c r="B23" s="35"/>
      <c r="C23" s="35"/>
      <c r="D23" s="35"/>
      <c r="E23" s="35"/>
      <c r="F23" s="35"/>
      <c r="G23" s="35"/>
      <c r="H23" s="170"/>
      <c r="I23" s="170"/>
      <c r="J23" s="170"/>
      <c r="K23" s="170"/>
    </row>
    <row r="24" spans="2:12">
      <c r="B24" s="170"/>
      <c r="C24" s="170"/>
      <c r="D24" s="170"/>
      <c r="E24" s="170"/>
      <c r="F24" s="170"/>
      <c r="G24" s="170"/>
      <c r="H24" s="170"/>
      <c r="I24" s="170"/>
      <c r="J24" s="170"/>
      <c r="K24" s="170"/>
    </row>
  </sheetData>
  <sheetProtection algorithmName="SHA-512" hashValue="UeYPRAow4OlNvm9IYSAGjGV2d93oX916u2k2UCSmHdw/WPj820n76mxU6f1pVSaQ3iKdS1/3t49g6gqtvD42+Q==" saltValue="aX5QqKSFaHaAcU25tVxXug==" spinCount="100000" sheet="1" objects="1" scenarios="1" selectLockedCells="1" selectUnlockedCells="1"/>
  <mergeCells count="2">
    <mergeCell ref="B18:I18"/>
    <mergeCell ref="B16:J17"/>
  </mergeCells>
  <pageMargins left="0.7" right="0.7" top="0.75" bottom="0.75" header="0.3" footer="0.3"/>
  <pageSetup paperSize="9" scale="85"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98A43-DE6B-44E9-ABBB-4AEC522F11E2}">
  <dimension ref="A1:N152"/>
  <sheetViews>
    <sheetView showGridLines="0" topLeftCell="A17" zoomScaleNormal="100" workbookViewId="0">
      <selection activeCell="N17" sqref="N17"/>
    </sheetView>
  </sheetViews>
  <sheetFormatPr defaultRowHeight="14.5"/>
  <cols>
    <col min="1" max="1" width="4.54296875" customWidth="1"/>
    <col min="2" max="2" width="69.1796875" customWidth="1"/>
    <col min="3" max="3" width="12.54296875" customWidth="1"/>
    <col min="4" max="4" width="11.453125" customWidth="1"/>
    <col min="5" max="5" width="11.26953125" customWidth="1"/>
    <col min="6" max="6" width="11" customWidth="1"/>
    <col min="7" max="9" width="12.54296875" bestFit="1" customWidth="1"/>
    <col min="10" max="10" width="9.26953125" customWidth="1"/>
    <col min="11" max="11" width="8.81640625" customWidth="1"/>
    <col min="12" max="12" width="9" customWidth="1"/>
    <col min="13" max="13" width="8.26953125" customWidth="1"/>
    <col min="14" max="14" width="7.81640625" bestFit="1" customWidth="1"/>
  </cols>
  <sheetData>
    <row r="1" spans="1:14">
      <c r="A1" s="150"/>
      <c r="B1" s="151"/>
      <c r="C1" s="151"/>
      <c r="D1" s="151"/>
      <c r="E1" s="151"/>
      <c r="F1" s="151"/>
      <c r="G1" s="151"/>
      <c r="H1" s="151"/>
      <c r="I1" s="151"/>
      <c r="J1" s="151"/>
      <c r="K1" s="151"/>
      <c r="L1" s="151"/>
      <c r="M1" s="151"/>
      <c r="N1" s="151"/>
    </row>
    <row r="2" spans="1:14">
      <c r="A2" s="151"/>
      <c r="C2" s="333"/>
      <c r="E2" s="152"/>
      <c r="F2" s="124" t="s">
        <v>213</v>
      </c>
      <c r="G2" s="151"/>
      <c r="H2" s="151"/>
      <c r="I2" s="153"/>
      <c r="J2" s="151"/>
      <c r="K2" s="151"/>
      <c r="L2" s="151"/>
      <c r="M2" s="151"/>
      <c r="N2" s="151"/>
    </row>
    <row r="3" spans="1:14">
      <c r="A3" s="151"/>
      <c r="B3" s="151"/>
      <c r="C3" s="151"/>
      <c r="D3" s="151"/>
      <c r="E3" s="151"/>
      <c r="F3" s="151"/>
      <c r="G3" s="151"/>
      <c r="H3" s="154"/>
      <c r="I3" s="155"/>
      <c r="J3" s="151"/>
      <c r="K3" s="151"/>
      <c r="L3" s="154"/>
      <c r="M3" s="151"/>
      <c r="N3" s="151"/>
    </row>
    <row r="4" spans="1:14">
      <c r="A4" s="151"/>
      <c r="B4" s="151"/>
      <c r="C4" s="151"/>
      <c r="D4" s="151"/>
      <c r="E4" s="151"/>
      <c r="F4" s="151"/>
      <c r="G4" s="151"/>
      <c r="H4" s="151"/>
      <c r="I4" s="151"/>
      <c r="J4" s="151"/>
      <c r="K4" s="151"/>
      <c r="L4" s="151"/>
      <c r="M4" s="151"/>
      <c r="N4" s="151"/>
    </row>
    <row r="5" spans="1:14">
      <c r="A5" s="151"/>
      <c r="B5" s="151"/>
      <c r="C5" s="151"/>
      <c r="D5" s="151"/>
      <c r="E5" s="151"/>
      <c r="F5" s="151"/>
      <c r="G5" s="151"/>
      <c r="H5" s="151"/>
      <c r="I5" s="151"/>
      <c r="J5" s="151"/>
      <c r="K5" s="151"/>
      <c r="L5" s="151"/>
      <c r="M5" s="151"/>
      <c r="N5" s="151"/>
    </row>
    <row r="6" spans="1:14">
      <c r="A6" s="151"/>
      <c r="B6" s="227" t="s">
        <v>314</v>
      </c>
      <c r="C6" s="227"/>
      <c r="D6" s="228"/>
      <c r="E6" s="228"/>
      <c r="F6" s="153"/>
      <c r="G6" s="227" t="s">
        <v>315</v>
      </c>
      <c r="H6" s="227"/>
      <c r="I6" s="229"/>
      <c r="J6" s="229"/>
      <c r="K6" s="151"/>
      <c r="L6" s="151"/>
      <c r="M6" s="151"/>
      <c r="N6" s="151"/>
    </row>
    <row r="7" spans="1:14" ht="72.5">
      <c r="A7" s="151"/>
      <c r="B7" s="230" t="s">
        <v>316</v>
      </c>
      <c r="C7" s="231" t="s">
        <v>317</v>
      </c>
      <c r="D7" s="231" t="s">
        <v>318</v>
      </c>
      <c r="E7" s="232" t="s">
        <v>315</v>
      </c>
      <c r="F7" s="233" t="s">
        <v>319</v>
      </c>
      <c r="G7" s="233" t="s">
        <v>320</v>
      </c>
      <c r="H7" s="234" t="s">
        <v>321</v>
      </c>
      <c r="I7" s="229"/>
      <c r="J7" s="229"/>
      <c r="K7" s="151"/>
      <c r="L7" s="151"/>
      <c r="M7" s="151"/>
      <c r="N7" s="151"/>
    </row>
    <row r="8" spans="1:14">
      <c r="A8" s="151"/>
      <c r="B8" s="235" t="s">
        <v>256</v>
      </c>
      <c r="C8" s="236">
        <v>306</v>
      </c>
      <c r="D8" s="237">
        <v>0.11688311688311688</v>
      </c>
      <c r="E8" s="237">
        <v>0.24183006535947713</v>
      </c>
      <c r="F8" s="237">
        <v>0.75816993464052285</v>
      </c>
      <c r="G8" s="237">
        <v>1</v>
      </c>
      <c r="H8" s="237">
        <v>0</v>
      </c>
      <c r="I8" s="229"/>
      <c r="J8" s="229"/>
      <c r="K8" s="151"/>
      <c r="L8" s="151"/>
      <c r="M8" s="151"/>
      <c r="N8" s="151"/>
    </row>
    <row r="9" spans="1:14">
      <c r="A9" s="151"/>
      <c r="B9" s="238" t="s">
        <v>322</v>
      </c>
      <c r="C9" s="236">
        <v>1188</v>
      </c>
      <c r="D9" s="237">
        <v>0.45378151260504201</v>
      </c>
      <c r="E9" s="237">
        <v>0.60185185185185186</v>
      </c>
      <c r="F9" s="237">
        <v>0.34848484848484851</v>
      </c>
      <c r="G9" s="237">
        <v>0.95033670033670037</v>
      </c>
      <c r="H9" s="237">
        <v>4.9663299663299666E-2</v>
      </c>
      <c r="I9" s="239"/>
      <c r="J9" s="229"/>
      <c r="K9" s="151"/>
      <c r="L9" s="151"/>
      <c r="M9" s="151"/>
      <c r="N9" s="151"/>
    </row>
    <row r="10" spans="1:14">
      <c r="A10" s="151"/>
      <c r="B10" s="238" t="s">
        <v>258</v>
      </c>
      <c r="C10" s="236">
        <v>1121</v>
      </c>
      <c r="D10" s="237">
        <v>0.42818945760122229</v>
      </c>
      <c r="E10" s="237">
        <v>0.69669937555753791</v>
      </c>
      <c r="F10" s="237">
        <v>0.25869759143621768</v>
      </c>
      <c r="G10" s="237">
        <v>0.95539696699375565</v>
      </c>
      <c r="H10" s="237">
        <v>4.4603033006244422E-2</v>
      </c>
      <c r="I10" s="229"/>
      <c r="J10" s="229"/>
      <c r="K10" s="151"/>
      <c r="L10" s="151"/>
      <c r="M10" s="151"/>
      <c r="N10" s="151"/>
    </row>
    <row r="11" spans="1:14">
      <c r="A11" s="151"/>
      <c r="B11" s="238" t="s">
        <v>323</v>
      </c>
      <c r="C11" s="236">
        <v>3</v>
      </c>
      <c r="D11" s="237">
        <v>1.1459129106187931E-3</v>
      </c>
      <c r="E11" s="237">
        <v>0</v>
      </c>
      <c r="F11" s="237">
        <v>0</v>
      </c>
      <c r="G11" s="237">
        <v>0</v>
      </c>
      <c r="H11" s="237">
        <v>1</v>
      </c>
      <c r="I11" s="229"/>
      <c r="J11" s="229"/>
      <c r="K11" s="151"/>
      <c r="L11" s="151"/>
      <c r="M11" s="151"/>
      <c r="N11" s="151"/>
    </row>
    <row r="12" spans="1:14" ht="15" thickBot="1">
      <c r="A12" s="151"/>
      <c r="B12" s="240" t="s">
        <v>301</v>
      </c>
      <c r="C12" s="585">
        <v>2618</v>
      </c>
      <c r="D12" s="586">
        <v>0.99885408708938117</v>
      </c>
      <c r="E12" s="587">
        <v>0.59969442322383504</v>
      </c>
      <c r="F12" s="587">
        <v>0.35752482811306341</v>
      </c>
      <c r="G12" s="587">
        <v>0.95721925133689845</v>
      </c>
      <c r="H12" s="242">
        <v>4.2780748663101602E-2</v>
      </c>
      <c r="I12" s="229"/>
      <c r="J12" s="153"/>
      <c r="K12" s="229"/>
      <c r="L12" s="229"/>
      <c r="M12" s="243"/>
      <c r="N12" s="243"/>
    </row>
    <row r="13" spans="1:14" ht="12" customHeight="1">
      <c r="A13" s="151"/>
      <c r="B13" s="657" t="s">
        <v>324</v>
      </c>
      <c r="C13" s="658"/>
      <c r="D13" s="658"/>
      <c r="E13" s="658"/>
      <c r="F13" s="658"/>
      <c r="G13" s="658"/>
      <c r="H13" s="239"/>
      <c r="I13" s="239"/>
      <c r="J13" s="243"/>
      <c r="K13" s="243"/>
      <c r="L13" s="243"/>
      <c r="M13" s="243"/>
      <c r="N13" s="243"/>
    </row>
    <row r="14" spans="1:14" ht="11.25" customHeight="1">
      <c r="A14" s="151"/>
      <c r="B14" s="659" t="s">
        <v>325</v>
      </c>
      <c r="C14" s="659"/>
      <c r="D14" s="660"/>
      <c r="E14" s="660"/>
      <c r="F14" s="661"/>
      <c r="G14" s="661"/>
      <c r="H14" s="243"/>
      <c r="I14" s="229"/>
      <c r="J14" s="243"/>
      <c r="K14" s="243"/>
      <c r="L14" s="243"/>
      <c r="M14" s="243"/>
      <c r="N14" s="243"/>
    </row>
    <row r="15" spans="1:14" ht="12" customHeight="1">
      <c r="A15" s="151"/>
      <c r="B15" s="659" t="s">
        <v>326</v>
      </c>
      <c r="C15" s="659"/>
      <c r="D15" s="660"/>
      <c r="E15" s="660"/>
      <c r="F15" s="661"/>
      <c r="G15" s="661"/>
      <c r="H15" s="243"/>
      <c r="I15" s="229"/>
      <c r="J15" s="243"/>
      <c r="K15" s="243"/>
      <c r="L15" s="243"/>
      <c r="M15" s="243"/>
      <c r="N15" s="243"/>
    </row>
    <row r="16" spans="1:14">
      <c r="A16" s="151"/>
      <c r="B16" s="151"/>
      <c r="C16" s="151"/>
      <c r="D16" s="245"/>
      <c r="E16" s="245"/>
      <c r="F16" s="151"/>
      <c r="G16" s="151"/>
      <c r="H16" s="151"/>
      <c r="I16" s="151"/>
      <c r="J16" s="243"/>
      <c r="K16" s="243"/>
      <c r="L16" s="243"/>
      <c r="M16" s="243"/>
      <c r="N16" s="243"/>
    </row>
    <row r="17" spans="1:14">
      <c r="A17" s="151"/>
      <c r="B17" s="227" t="s">
        <v>327</v>
      </c>
      <c r="C17" s="227"/>
      <c r="D17" s="228"/>
      <c r="E17" s="245"/>
      <c r="F17" s="153"/>
      <c r="G17" s="227" t="s">
        <v>328</v>
      </c>
      <c r="H17" s="227"/>
      <c r="I17" s="246"/>
      <c r="J17" s="246"/>
      <c r="K17" s="243"/>
      <c r="L17" s="243"/>
      <c r="M17" s="243"/>
      <c r="N17" s="243"/>
    </row>
    <row r="18" spans="1:14" ht="72.5">
      <c r="A18" s="151"/>
      <c r="B18" s="230" t="s">
        <v>316</v>
      </c>
      <c r="C18" s="577" t="s">
        <v>329</v>
      </c>
      <c r="D18" s="231" t="s">
        <v>318</v>
      </c>
      <c r="E18" s="576" t="s">
        <v>328</v>
      </c>
      <c r="F18" s="231" t="s">
        <v>330</v>
      </c>
      <c r="G18" s="233" t="s">
        <v>320</v>
      </c>
      <c r="H18" s="234" t="s">
        <v>321</v>
      </c>
      <c r="I18" s="246"/>
      <c r="J18" s="247"/>
      <c r="K18" s="243"/>
      <c r="L18" s="243"/>
      <c r="M18" s="243"/>
      <c r="N18" s="243"/>
    </row>
    <row r="19" spans="1:14">
      <c r="A19" s="151"/>
      <c r="B19" s="235" t="s">
        <v>256</v>
      </c>
      <c r="C19" s="588">
        <v>1082</v>
      </c>
      <c r="D19" s="237">
        <v>0.17429123711340205</v>
      </c>
      <c r="E19" s="237">
        <v>0.56007393715341958</v>
      </c>
      <c r="F19" s="237">
        <v>0.43622920517560076</v>
      </c>
      <c r="G19" s="237">
        <v>0.99630314232902029</v>
      </c>
      <c r="H19" s="237">
        <v>3.6968576709796672E-3</v>
      </c>
      <c r="I19" s="246"/>
      <c r="J19" s="247"/>
      <c r="K19" s="243"/>
      <c r="L19" s="243"/>
      <c r="M19" s="243"/>
      <c r="N19" s="243"/>
    </row>
    <row r="20" spans="1:14">
      <c r="A20" s="151"/>
      <c r="B20" s="238" t="s">
        <v>322</v>
      </c>
      <c r="C20" s="588">
        <v>2484</v>
      </c>
      <c r="D20" s="237">
        <v>0.40012886597938147</v>
      </c>
      <c r="E20" s="237">
        <v>0.37962962962962965</v>
      </c>
      <c r="F20" s="237">
        <v>0.57125603864734298</v>
      </c>
      <c r="G20" s="237">
        <v>0.95088566827697263</v>
      </c>
      <c r="H20" s="237">
        <v>4.9114331723027378E-2</v>
      </c>
      <c r="I20" s="246"/>
      <c r="J20" s="247"/>
      <c r="K20" s="243"/>
      <c r="L20" s="243"/>
      <c r="M20" s="243"/>
      <c r="N20" s="243"/>
    </row>
    <row r="21" spans="1:14">
      <c r="A21" s="151"/>
      <c r="B21" s="238" t="s">
        <v>258</v>
      </c>
      <c r="C21" s="236">
        <v>2642</v>
      </c>
      <c r="D21" s="237">
        <v>0.42557989690721648</v>
      </c>
      <c r="E21" s="237">
        <v>0.30090840272520819</v>
      </c>
      <c r="F21" s="237">
        <v>0.65329295987887959</v>
      </c>
      <c r="G21" s="237">
        <v>0.95420136260408772</v>
      </c>
      <c r="H21" s="237">
        <v>4.5798637395912188E-2</v>
      </c>
      <c r="I21" s="246"/>
      <c r="J21" s="247"/>
      <c r="K21" s="243"/>
      <c r="L21" s="243"/>
      <c r="M21" s="243"/>
      <c r="N21" s="243"/>
    </row>
    <row r="22" spans="1:14" ht="15" thickBot="1">
      <c r="A22" s="151"/>
      <c r="B22" s="248" t="s">
        <v>301</v>
      </c>
      <c r="C22" s="585">
        <v>6208</v>
      </c>
      <c r="D22" s="242">
        <v>1</v>
      </c>
      <c r="E22" s="249">
        <v>0.37757731958762886</v>
      </c>
      <c r="F22" s="249">
        <v>0.5826353092783505</v>
      </c>
      <c r="G22" s="249">
        <v>0.96021262886597936</v>
      </c>
      <c r="H22" s="249">
        <v>3.9787371134020616E-2</v>
      </c>
      <c r="I22" s="246"/>
      <c r="J22" s="247"/>
      <c r="K22" s="243"/>
      <c r="L22" s="243"/>
      <c r="M22" s="243"/>
      <c r="N22" s="243"/>
    </row>
    <row r="23" spans="1:14">
      <c r="A23" s="151"/>
      <c r="B23" s="657" t="s">
        <v>331</v>
      </c>
      <c r="C23" s="658"/>
      <c r="D23" s="658"/>
      <c r="E23" s="658"/>
      <c r="F23" s="658"/>
      <c r="G23" s="658"/>
      <c r="H23" s="247"/>
      <c r="I23" s="247"/>
      <c r="J23" s="247"/>
      <c r="K23" s="247"/>
      <c r="L23" s="247"/>
      <c r="M23" s="247"/>
      <c r="N23" s="247"/>
    </row>
    <row r="24" spans="1:14">
      <c r="A24" s="151"/>
      <c r="B24" s="659"/>
      <c r="C24" s="659"/>
      <c r="D24" s="660"/>
      <c r="E24" s="660"/>
      <c r="F24" s="661"/>
      <c r="G24" s="661"/>
      <c r="H24" s="247"/>
      <c r="I24" s="247"/>
      <c r="J24" s="247"/>
      <c r="K24" s="247"/>
      <c r="L24" s="247"/>
      <c r="M24" s="247"/>
      <c r="N24" s="247"/>
    </row>
    <row r="25" spans="1:14">
      <c r="A25" s="151"/>
      <c r="B25" s="657"/>
      <c r="C25" s="658"/>
      <c r="D25" s="658"/>
      <c r="E25" s="658"/>
      <c r="F25" s="658"/>
      <c r="G25" s="658"/>
      <c r="H25" s="247"/>
      <c r="I25" s="247"/>
      <c r="J25" s="247"/>
      <c r="K25" s="247"/>
      <c r="L25" s="247"/>
      <c r="M25" s="247"/>
      <c r="N25" s="247"/>
    </row>
    <row r="26" spans="1:14">
      <c r="A26" s="151"/>
      <c r="B26" s="659" t="s">
        <v>332</v>
      </c>
      <c r="C26" s="659"/>
      <c r="D26" s="660" t="s">
        <v>333</v>
      </c>
      <c r="E26" s="660"/>
      <c r="F26" s="661" t="s">
        <v>334</v>
      </c>
      <c r="G26" s="661"/>
      <c r="H26" s="251"/>
      <c r="I26" s="251" t="s">
        <v>335</v>
      </c>
      <c r="J26" s="251"/>
      <c r="K26" s="251"/>
      <c r="L26" s="251"/>
      <c r="M26" s="251"/>
      <c r="N26" s="151"/>
    </row>
    <row r="27" spans="1:14" ht="29">
      <c r="A27" s="151"/>
      <c r="B27" s="659" t="s">
        <v>316</v>
      </c>
      <c r="C27" s="659" t="s">
        <v>318</v>
      </c>
      <c r="D27" s="660" t="s">
        <v>336</v>
      </c>
      <c r="E27" s="660" t="s">
        <v>337</v>
      </c>
      <c r="F27" s="661" t="s">
        <v>338</v>
      </c>
      <c r="G27" s="661" t="s">
        <v>339</v>
      </c>
      <c r="H27" s="234" t="s">
        <v>340</v>
      </c>
      <c r="I27" s="252" t="s">
        <v>256</v>
      </c>
      <c r="J27" s="231" t="s">
        <v>257</v>
      </c>
      <c r="K27" s="234" t="s">
        <v>259</v>
      </c>
      <c r="L27" s="234" t="s">
        <v>341</v>
      </c>
      <c r="M27" s="234" t="s">
        <v>258</v>
      </c>
      <c r="N27" s="234" t="s">
        <v>323</v>
      </c>
    </row>
    <row r="28" spans="1:14">
      <c r="A28" s="151"/>
      <c r="B28" s="253" t="s">
        <v>342</v>
      </c>
      <c r="C28" s="265">
        <v>2.6399186089530154E-3</v>
      </c>
      <c r="D28" s="266">
        <v>7.3991860895301518E-4</v>
      </c>
      <c r="E28" s="266">
        <v>1.9E-3</v>
      </c>
      <c r="F28" s="266" t="s">
        <v>343</v>
      </c>
      <c r="G28" s="266">
        <v>3.6995930447650759E-4</v>
      </c>
      <c r="H28" s="266">
        <v>2.2197558268590455E-3</v>
      </c>
      <c r="I28" s="266">
        <v>0</v>
      </c>
      <c r="J28" s="266" t="s">
        <v>344</v>
      </c>
      <c r="K28" s="266">
        <v>2.5897151313355529E-3</v>
      </c>
      <c r="L28" s="266" t="s">
        <v>344</v>
      </c>
      <c r="M28" s="266" t="s">
        <v>344</v>
      </c>
      <c r="N28" s="266" t="s">
        <v>344</v>
      </c>
    </row>
    <row r="29" spans="1:14">
      <c r="A29" s="151"/>
      <c r="B29" s="253" t="s">
        <v>345</v>
      </c>
      <c r="C29" s="265">
        <v>1.849796522382538E-3</v>
      </c>
      <c r="D29" s="266">
        <v>7.3991860895301518E-4</v>
      </c>
      <c r="E29" s="266">
        <v>1.1098779134295228E-3</v>
      </c>
      <c r="F29" s="266" t="s">
        <v>343</v>
      </c>
      <c r="G29" s="266">
        <v>7.3991860895301518E-4</v>
      </c>
      <c r="H29" s="266">
        <v>1.1098779134295228E-3</v>
      </c>
      <c r="I29" s="266" t="s">
        <v>344</v>
      </c>
      <c r="J29" s="266" t="s">
        <v>344</v>
      </c>
      <c r="K29" s="266">
        <v>1.4E-3</v>
      </c>
      <c r="L29" s="266">
        <v>3.6995930447650759E-4</v>
      </c>
      <c r="M29" s="266" t="s">
        <v>344</v>
      </c>
      <c r="N29" s="266" t="s">
        <v>344</v>
      </c>
    </row>
    <row r="30" spans="1:14">
      <c r="A30" s="151"/>
      <c r="B30" s="238" t="s">
        <v>346</v>
      </c>
      <c r="C30" s="265">
        <v>3.7365889752127263E-2</v>
      </c>
      <c r="D30" s="266">
        <v>3.6995930447650759E-3</v>
      </c>
      <c r="E30" s="266">
        <v>3.3666296707362188E-2</v>
      </c>
      <c r="F30" s="266" t="s">
        <v>343</v>
      </c>
      <c r="G30" s="266">
        <v>2.0717721050684423E-2</v>
      </c>
      <c r="H30" s="266">
        <v>1.67E-2</v>
      </c>
      <c r="I30" s="266">
        <v>4.4395116537180911E-3</v>
      </c>
      <c r="J30" s="266">
        <v>1.2578616352201259E-2</v>
      </c>
      <c r="K30" s="266">
        <v>1.1468738438771735E-2</v>
      </c>
      <c r="L30" s="266">
        <v>8.0000000000000004E-4</v>
      </c>
      <c r="M30" s="266">
        <v>7.3991860895301518E-3</v>
      </c>
      <c r="N30" s="266">
        <v>7.3991860895301518E-4</v>
      </c>
    </row>
    <row r="31" spans="1:14">
      <c r="A31" s="151"/>
      <c r="B31" s="238" t="s">
        <v>347</v>
      </c>
      <c r="C31" s="265">
        <v>0.23159452460229374</v>
      </c>
      <c r="D31" s="266">
        <v>4.1065482796892344E-2</v>
      </c>
      <c r="E31" s="266">
        <v>0.19052904180540139</v>
      </c>
      <c r="F31" s="266">
        <v>2.1399999999999999E-2</v>
      </c>
      <c r="G31" s="266">
        <v>0.17758046614872364</v>
      </c>
      <c r="H31" s="266">
        <v>3.2556418793932666E-2</v>
      </c>
      <c r="I31" s="266">
        <v>4.587495375508694E-2</v>
      </c>
      <c r="J31" s="266">
        <v>0.11024787273399926</v>
      </c>
      <c r="K31" s="266">
        <v>1.1838697743248243E-2</v>
      </c>
      <c r="L31" s="266">
        <v>1.4798372179060304E-3</v>
      </c>
      <c r="M31" s="266">
        <v>6.1783203847576768E-2</v>
      </c>
      <c r="N31" s="266">
        <v>3.6995930447650759E-4</v>
      </c>
    </row>
    <row r="32" spans="1:14">
      <c r="A32" s="151"/>
      <c r="B32" s="238" t="s">
        <v>348</v>
      </c>
      <c r="C32" s="265">
        <v>0.29596744358120608</v>
      </c>
      <c r="D32" s="266">
        <v>3.3296337402885685E-2</v>
      </c>
      <c r="E32" s="266">
        <v>0.2626711061783204</v>
      </c>
      <c r="F32" s="266">
        <v>4.4395116537180909E-2</v>
      </c>
      <c r="G32" s="266">
        <v>0.21605623381428044</v>
      </c>
      <c r="H32" s="266">
        <v>3.5516093229744729E-2</v>
      </c>
      <c r="I32" s="266">
        <v>6.2893081761006289E-2</v>
      </c>
      <c r="J32" s="266">
        <v>0.19348871624121347</v>
      </c>
      <c r="K32" s="266">
        <v>7.3991860895301518E-4</v>
      </c>
      <c r="L32" s="266">
        <v>3.6995930447650759E-4</v>
      </c>
      <c r="M32" s="266">
        <v>3.8475767665556791E-2</v>
      </c>
      <c r="N32" s="266" t="s">
        <v>344</v>
      </c>
    </row>
    <row r="33" spans="1:14">
      <c r="A33" s="151"/>
      <c r="B33" s="589" t="s">
        <v>349</v>
      </c>
      <c r="C33" s="590">
        <v>0.43055645578986312</v>
      </c>
      <c r="D33" s="591">
        <v>3.4700000000000002E-2</v>
      </c>
      <c r="E33" s="591">
        <v>0.39585645578986312</v>
      </c>
      <c r="F33" s="591">
        <v>0.15390307066222716</v>
      </c>
      <c r="G33" s="591">
        <v>0.24824269330373658</v>
      </c>
      <c r="H33" s="591">
        <v>2.8486866444691086E-2</v>
      </c>
      <c r="I33" s="591" t="s">
        <v>343</v>
      </c>
      <c r="J33" s="591">
        <v>0.12319644839067703</v>
      </c>
      <c r="K33" s="591">
        <v>2.9999999999999997E-4</v>
      </c>
      <c r="L33" s="591" t="s">
        <v>344</v>
      </c>
      <c r="M33" s="591">
        <v>0.30706622271550127</v>
      </c>
      <c r="N33" s="591" t="s">
        <v>344</v>
      </c>
    </row>
    <row r="34" spans="1:14" ht="15" thickBot="1">
      <c r="A34" s="151"/>
      <c r="B34" s="240" t="s">
        <v>301</v>
      </c>
      <c r="C34" s="306">
        <v>1</v>
      </c>
      <c r="D34" s="255">
        <v>0.11431742508324085</v>
      </c>
      <c r="E34" s="255">
        <v>0.88568257491675917</v>
      </c>
      <c r="F34" s="592">
        <v>0.21975582685904552</v>
      </c>
      <c r="G34" s="592">
        <v>0.66370699223085461</v>
      </c>
      <c r="H34" s="592">
        <v>0.11653718091009989</v>
      </c>
      <c r="I34" s="255">
        <v>0.11320754716981132</v>
      </c>
      <c r="J34" s="255">
        <v>0.43951165371809103</v>
      </c>
      <c r="K34" s="255">
        <v>2.8486866444691086E-2</v>
      </c>
      <c r="L34" s="255">
        <v>2.9596744358120607E-3</v>
      </c>
      <c r="M34" s="255">
        <v>0.414724380318165</v>
      </c>
      <c r="N34" s="592">
        <v>1.1098779134295228E-3</v>
      </c>
    </row>
    <row r="35" spans="1:14">
      <c r="A35" s="151"/>
      <c r="B35" s="657" t="s">
        <v>350</v>
      </c>
      <c r="C35" s="239"/>
      <c r="D35" s="239"/>
      <c r="E35" s="239"/>
      <c r="F35" s="239"/>
      <c r="G35" s="239"/>
      <c r="H35" s="239"/>
      <c r="I35" s="239"/>
      <c r="J35" s="239"/>
      <c r="K35" s="239"/>
      <c r="L35" s="239"/>
      <c r="M35" s="239"/>
      <c r="N35" s="239"/>
    </row>
    <row r="36" spans="1:14">
      <c r="A36" s="151"/>
      <c r="B36" s="657" t="s">
        <v>351</v>
      </c>
      <c r="C36" s="151"/>
      <c r="D36" s="253"/>
      <c r="E36" s="253"/>
      <c r="F36" s="253"/>
      <c r="G36" s="253"/>
      <c r="H36" s="253"/>
      <c r="I36" s="253"/>
      <c r="J36" s="253"/>
      <c r="K36" s="253"/>
      <c r="L36" s="253"/>
      <c r="M36" s="253"/>
      <c r="N36" s="243"/>
    </row>
    <row r="37" spans="1:14">
      <c r="A37" s="151"/>
      <c r="B37" s="657" t="s">
        <v>352</v>
      </c>
      <c r="C37" s="151"/>
      <c r="D37" s="256"/>
      <c r="E37" s="257"/>
      <c r="F37" s="257"/>
      <c r="G37" s="257"/>
      <c r="H37" s="257"/>
      <c r="I37" s="258"/>
      <c r="J37" s="258"/>
      <c r="K37" s="258"/>
      <c r="L37" s="258"/>
      <c r="M37" s="258"/>
      <c r="N37" s="259"/>
    </row>
    <row r="38" spans="1:14">
      <c r="A38" s="151"/>
      <c r="B38" s="285"/>
      <c r="C38" s="151"/>
      <c r="D38" s="256"/>
      <c r="E38" s="257"/>
      <c r="F38" s="257"/>
      <c r="G38" s="257"/>
      <c r="H38" s="257"/>
      <c r="I38" s="258"/>
      <c r="J38" s="258"/>
      <c r="K38" s="258"/>
      <c r="L38" s="258"/>
      <c r="M38" s="258"/>
      <c r="N38" s="259"/>
    </row>
    <row r="39" spans="1:14">
      <c r="A39" s="151"/>
      <c r="B39" s="296" t="s">
        <v>353</v>
      </c>
      <c r="C39" s="250"/>
      <c r="D39" s="251" t="s">
        <v>333</v>
      </c>
      <c r="E39" s="251"/>
      <c r="F39" s="251" t="s">
        <v>334</v>
      </c>
      <c r="G39" s="251"/>
      <c r="H39" s="251"/>
      <c r="I39" s="251" t="s">
        <v>335</v>
      </c>
      <c r="J39" s="251"/>
      <c r="K39" s="251"/>
      <c r="L39" s="251"/>
      <c r="M39" s="251"/>
      <c r="N39" s="151"/>
    </row>
    <row r="40" spans="1:14" ht="43.5">
      <c r="A40" s="151"/>
      <c r="B40" s="230" t="s">
        <v>316</v>
      </c>
      <c r="C40" s="231" t="s">
        <v>318</v>
      </c>
      <c r="D40" s="260" t="s">
        <v>336</v>
      </c>
      <c r="E40" s="234" t="s">
        <v>337</v>
      </c>
      <c r="F40" s="252" t="s">
        <v>338</v>
      </c>
      <c r="G40" s="234" t="s">
        <v>339</v>
      </c>
      <c r="H40" s="234" t="s">
        <v>340</v>
      </c>
      <c r="I40" s="252" t="s">
        <v>256</v>
      </c>
      <c r="J40" s="231" t="s">
        <v>257</v>
      </c>
      <c r="K40" s="234" t="s">
        <v>259</v>
      </c>
      <c r="L40" s="234" t="s">
        <v>341</v>
      </c>
      <c r="M40" s="234" t="s">
        <v>258</v>
      </c>
      <c r="N40" s="234" t="s">
        <v>323</v>
      </c>
    </row>
    <row r="41" spans="1:14">
      <c r="A41" s="151"/>
      <c r="B41" s="253" t="s">
        <v>342</v>
      </c>
      <c r="C41" s="265">
        <v>2.6399186089530154E-3</v>
      </c>
      <c r="D41" s="237">
        <v>0.2857142857142857</v>
      </c>
      <c r="E41" s="237">
        <v>0.7142857142857143</v>
      </c>
      <c r="F41" s="237" t="s">
        <v>344</v>
      </c>
      <c r="G41" s="237">
        <v>0.14285714285714285</v>
      </c>
      <c r="H41" s="237">
        <v>0.8571428571428571</v>
      </c>
      <c r="I41" s="237" t="s">
        <v>344</v>
      </c>
      <c r="J41" s="237" t="s">
        <v>344</v>
      </c>
      <c r="K41" s="237">
        <v>1</v>
      </c>
      <c r="L41" s="237" t="s">
        <v>344</v>
      </c>
      <c r="M41" s="237" t="s">
        <v>344</v>
      </c>
      <c r="N41" s="237" t="s">
        <v>344</v>
      </c>
    </row>
    <row r="42" spans="1:14">
      <c r="A42" s="151"/>
      <c r="B42" s="253" t="s">
        <v>345</v>
      </c>
      <c r="C42" s="265">
        <v>1.849796522382538E-3</v>
      </c>
      <c r="D42" s="237">
        <v>0.4</v>
      </c>
      <c r="E42" s="237">
        <v>0.6</v>
      </c>
      <c r="F42" s="237" t="s">
        <v>344</v>
      </c>
      <c r="G42" s="237">
        <v>0.4</v>
      </c>
      <c r="H42" s="237">
        <v>0.6</v>
      </c>
      <c r="I42" s="237" t="s">
        <v>344</v>
      </c>
      <c r="J42" s="237" t="s">
        <v>344</v>
      </c>
      <c r="K42" s="237">
        <v>0.8</v>
      </c>
      <c r="L42" s="237">
        <v>0.2</v>
      </c>
      <c r="M42" s="237" t="s">
        <v>344</v>
      </c>
      <c r="N42" s="237" t="s">
        <v>344</v>
      </c>
    </row>
    <row r="43" spans="1:14">
      <c r="A43" s="151"/>
      <c r="B43" s="238" t="s">
        <v>346</v>
      </c>
      <c r="C43" s="265">
        <v>3.7365889752127263E-2</v>
      </c>
      <c r="D43" s="237">
        <v>9.9009900990099015E-2</v>
      </c>
      <c r="E43" s="237">
        <v>0.90099009900990101</v>
      </c>
      <c r="F43" s="237" t="s">
        <v>344</v>
      </c>
      <c r="G43" s="237">
        <v>0.5544554455445545</v>
      </c>
      <c r="H43" s="237">
        <v>0.44554455445544555</v>
      </c>
      <c r="I43" s="266">
        <v>0.11881188118811881</v>
      </c>
      <c r="J43" s="266">
        <v>0.33663366336633666</v>
      </c>
      <c r="K43" s="266">
        <v>0.30693069306930693</v>
      </c>
      <c r="L43" s="266">
        <v>1.9801980198019802E-2</v>
      </c>
      <c r="M43" s="266">
        <v>0.1981</v>
      </c>
      <c r="N43" s="266">
        <v>1.9801980198019802E-2</v>
      </c>
    </row>
    <row r="44" spans="1:14">
      <c r="A44" s="151"/>
      <c r="B44" s="238" t="s">
        <v>347</v>
      </c>
      <c r="C44" s="265">
        <v>0.23159452460229374</v>
      </c>
      <c r="D44" s="237">
        <v>0.17731629392971246</v>
      </c>
      <c r="E44" s="237">
        <v>0.82268370607028751</v>
      </c>
      <c r="F44" s="266">
        <v>9.2651757188498399E-2</v>
      </c>
      <c r="G44" s="266">
        <v>0.76677316293929709</v>
      </c>
      <c r="H44" s="266">
        <v>0.14050000000000001</v>
      </c>
      <c r="I44" s="237">
        <v>0.19808306709265175</v>
      </c>
      <c r="J44" s="237">
        <v>0.47603833865814699</v>
      </c>
      <c r="K44" s="237">
        <v>5.1118210862619806E-2</v>
      </c>
      <c r="L44" s="237">
        <v>6.3897763578274758E-3</v>
      </c>
      <c r="M44" s="237">
        <v>0.26677316293929715</v>
      </c>
      <c r="N44" s="237">
        <v>1.5974440894568689E-3</v>
      </c>
    </row>
    <row r="45" spans="1:14">
      <c r="A45" s="151"/>
      <c r="B45" s="238" t="s">
        <v>348</v>
      </c>
      <c r="C45" s="265">
        <v>0.29596744358120608</v>
      </c>
      <c r="D45" s="266">
        <v>0.1125</v>
      </c>
      <c r="E45" s="266">
        <v>0.88749999999999996</v>
      </c>
      <c r="F45" s="237">
        <v>0.15</v>
      </c>
      <c r="G45" s="237">
        <v>0.73</v>
      </c>
      <c r="H45" s="237">
        <v>0.12</v>
      </c>
      <c r="I45" s="266">
        <v>0.21249999999999999</v>
      </c>
      <c r="J45" s="266">
        <v>0.65375000000000005</v>
      </c>
      <c r="K45" s="266">
        <v>2.5000000000000001E-3</v>
      </c>
      <c r="L45" s="266">
        <v>1.1999999999999999E-3</v>
      </c>
      <c r="M45" s="266">
        <v>0.13</v>
      </c>
      <c r="N45" s="266" t="s">
        <v>344</v>
      </c>
    </row>
    <row r="46" spans="1:14">
      <c r="A46" s="151"/>
      <c r="B46" s="589" t="s">
        <v>349</v>
      </c>
      <c r="C46" s="590">
        <v>0.43055645578986312</v>
      </c>
      <c r="D46" s="307">
        <v>8.0756013745704472E-2</v>
      </c>
      <c r="E46" s="307">
        <v>0.91924398625429549</v>
      </c>
      <c r="F46" s="591">
        <v>0.35738831615120276</v>
      </c>
      <c r="G46" s="591">
        <v>0.57646048109965631</v>
      </c>
      <c r="H46" s="591">
        <v>6.6100000000000006E-2</v>
      </c>
      <c r="I46" s="307" t="s">
        <v>344</v>
      </c>
      <c r="J46" s="307">
        <v>0.28608247422680411</v>
      </c>
      <c r="K46" s="307">
        <v>8.5910652920962198E-4</v>
      </c>
      <c r="L46" s="307" t="s">
        <v>344</v>
      </c>
      <c r="M46" s="307">
        <v>0.71305841924398627</v>
      </c>
      <c r="N46" s="307" t="s">
        <v>344</v>
      </c>
    </row>
    <row r="47" spans="1:14" ht="15" thickBot="1">
      <c r="A47" s="151"/>
      <c r="B47" s="240" t="s">
        <v>301</v>
      </c>
      <c r="C47" s="656">
        <v>1</v>
      </c>
      <c r="D47" s="255">
        <v>0.11431742508324085</v>
      </c>
      <c r="E47" s="255">
        <v>0.88568257491675917</v>
      </c>
      <c r="F47" s="592">
        <v>0.21975582685904552</v>
      </c>
      <c r="G47" s="592">
        <v>0.66370699223085461</v>
      </c>
      <c r="H47" s="592">
        <v>0.11653718091009989</v>
      </c>
      <c r="I47" s="255">
        <v>0.11320754716981132</v>
      </c>
      <c r="J47" s="255">
        <v>0.43951165371809103</v>
      </c>
      <c r="K47" s="255">
        <v>2.8486866444691086E-2</v>
      </c>
      <c r="L47" s="255">
        <v>2.9596744358120607E-3</v>
      </c>
      <c r="M47" s="255">
        <v>0.414724380318165</v>
      </c>
      <c r="N47" s="255">
        <v>1.1098779134295228E-3</v>
      </c>
    </row>
    <row r="48" spans="1:14">
      <c r="A48" s="151"/>
      <c r="B48" s="657" t="s">
        <v>350</v>
      </c>
      <c r="C48" s="239"/>
      <c r="D48" s="239"/>
      <c r="E48" s="239"/>
      <c r="F48" s="239"/>
      <c r="G48" s="239"/>
      <c r="H48" s="239"/>
      <c r="I48" s="239"/>
      <c r="J48" s="239"/>
      <c r="K48" s="239"/>
      <c r="L48" s="239"/>
      <c r="M48" s="239"/>
      <c r="N48" s="259"/>
    </row>
    <row r="49" spans="1:14">
      <c r="A49" s="151"/>
      <c r="B49" s="657" t="s">
        <v>326</v>
      </c>
      <c r="C49" s="151"/>
      <c r="D49" s="245"/>
      <c r="E49" s="245"/>
      <c r="F49" s="243"/>
      <c r="G49" s="243"/>
      <c r="H49" s="243"/>
      <c r="I49" s="261"/>
      <c r="J49" s="261"/>
      <c r="K49" s="262"/>
      <c r="L49" s="261"/>
      <c r="M49" s="261"/>
      <c r="N49" s="259"/>
    </row>
    <row r="50" spans="1:14">
      <c r="A50" s="151"/>
      <c r="B50" s="657" t="s">
        <v>351</v>
      </c>
      <c r="C50" s="151"/>
      <c r="D50" s="261"/>
      <c r="E50" s="261"/>
      <c r="F50" s="261"/>
      <c r="G50" s="262"/>
      <c r="H50" s="261"/>
      <c r="I50" s="261"/>
      <c r="J50" s="261"/>
      <c r="K50" s="262"/>
      <c r="L50" s="261"/>
      <c r="M50" s="261"/>
      <c r="N50" s="259"/>
    </row>
    <row r="51" spans="1:14">
      <c r="A51" s="151"/>
      <c r="B51" s="151"/>
      <c r="C51" s="151"/>
      <c r="D51" s="256"/>
      <c r="E51" s="256"/>
      <c r="F51" s="256"/>
      <c r="G51" s="256"/>
      <c r="H51" s="256"/>
      <c r="I51" s="259"/>
      <c r="J51" s="259"/>
      <c r="K51" s="261"/>
      <c r="L51" s="259"/>
      <c r="M51" s="259"/>
      <c r="N51" s="259"/>
    </row>
    <row r="52" spans="1:14">
      <c r="A52" s="151"/>
      <c r="B52" s="227" t="s">
        <v>354</v>
      </c>
      <c r="C52" s="227"/>
      <c r="D52" s="256"/>
      <c r="E52" s="256"/>
      <c r="F52" s="256"/>
      <c r="G52" s="256"/>
      <c r="H52" s="243"/>
      <c r="I52" s="243"/>
      <c r="J52" s="259"/>
      <c r="K52" s="261"/>
      <c r="L52" s="259"/>
      <c r="M52" s="259"/>
      <c r="N52" s="259"/>
    </row>
    <row r="53" spans="1:14">
      <c r="A53" s="151"/>
      <c r="B53" s="230" t="s">
        <v>355</v>
      </c>
      <c r="C53" s="263" t="s">
        <v>214</v>
      </c>
      <c r="D53" s="263" t="s">
        <v>215</v>
      </c>
      <c r="E53" s="263" t="s">
        <v>216</v>
      </c>
      <c r="F53" s="263" t="s">
        <v>217</v>
      </c>
      <c r="G53" s="263" t="s">
        <v>218</v>
      </c>
      <c r="L53" s="261"/>
      <c r="M53" s="151"/>
      <c r="N53" s="243"/>
    </row>
    <row r="54" spans="1:14">
      <c r="A54" s="151"/>
      <c r="B54" s="264" t="s">
        <v>356</v>
      </c>
      <c r="C54" s="254">
        <v>0.2857142857142857</v>
      </c>
      <c r="D54" s="237">
        <v>0.33300000000000002</v>
      </c>
      <c r="E54" s="237">
        <v>0.33300000000000002</v>
      </c>
      <c r="F54" s="237">
        <v>0.28599999999999998</v>
      </c>
      <c r="G54" s="237">
        <v>0.33333333333333331</v>
      </c>
      <c r="L54" s="261"/>
      <c r="M54" s="243"/>
      <c r="N54" s="243"/>
    </row>
    <row r="55" spans="1:14">
      <c r="A55" s="151"/>
      <c r="B55" s="264" t="s">
        <v>357</v>
      </c>
      <c r="C55" s="593">
        <v>2</v>
      </c>
      <c r="D55" s="267">
        <v>2</v>
      </c>
      <c r="E55" s="267">
        <v>2</v>
      </c>
      <c r="F55" s="267">
        <v>2</v>
      </c>
      <c r="G55" s="267">
        <v>2</v>
      </c>
      <c r="L55" s="261"/>
      <c r="M55" s="243"/>
      <c r="N55" s="243"/>
    </row>
    <row r="56" spans="1:14" ht="15" thickBot="1">
      <c r="A56" s="151"/>
      <c r="B56" s="268" t="s">
        <v>358</v>
      </c>
      <c r="C56" s="594">
        <v>5</v>
      </c>
      <c r="D56" s="270">
        <v>4</v>
      </c>
      <c r="E56" s="270">
        <v>4</v>
      </c>
      <c r="F56" s="270">
        <v>5</v>
      </c>
      <c r="G56" s="270">
        <v>4</v>
      </c>
      <c r="L56" s="243"/>
      <c r="M56" s="243"/>
      <c r="N56" s="243"/>
    </row>
    <row r="57" spans="1:14">
      <c r="A57" s="151"/>
      <c r="B57" s="151"/>
      <c r="C57" s="151"/>
      <c r="D57" s="156"/>
      <c r="E57" s="156"/>
      <c r="F57" s="261"/>
      <c r="G57" s="261"/>
      <c r="H57" s="271"/>
      <c r="I57" s="271"/>
      <c r="J57" s="243"/>
      <c r="K57" s="243"/>
      <c r="L57" s="243"/>
      <c r="M57" s="243"/>
      <c r="N57" s="243"/>
    </row>
    <row r="58" spans="1:14">
      <c r="A58" s="151"/>
      <c r="B58" s="230" t="s">
        <v>359</v>
      </c>
      <c r="C58" s="263" t="s">
        <v>214</v>
      </c>
      <c r="D58" s="263" t="s">
        <v>215</v>
      </c>
      <c r="E58" s="263" t="s">
        <v>216</v>
      </c>
      <c r="F58" s="263" t="s">
        <v>217</v>
      </c>
      <c r="G58" s="263" t="s">
        <v>218</v>
      </c>
      <c r="H58" s="243"/>
      <c r="I58" s="243"/>
      <c r="J58" s="243"/>
      <c r="K58" s="243"/>
      <c r="L58" s="243"/>
      <c r="M58" s="151"/>
      <c r="N58" s="243"/>
    </row>
    <row r="59" spans="1:14">
      <c r="A59" s="151"/>
      <c r="B59" s="272" t="s">
        <v>360</v>
      </c>
      <c r="C59" s="254">
        <v>0.4</v>
      </c>
      <c r="D59" s="595" t="s">
        <v>344</v>
      </c>
      <c r="E59" s="595" t="s">
        <v>343</v>
      </c>
      <c r="F59" s="595" t="s">
        <v>343</v>
      </c>
      <c r="G59" s="595" t="s">
        <v>343</v>
      </c>
      <c r="H59" s="243"/>
      <c r="I59" s="243"/>
      <c r="J59" s="243"/>
      <c r="K59" s="243"/>
      <c r="L59" s="243"/>
      <c r="M59" s="151"/>
      <c r="N59" s="243"/>
    </row>
    <row r="60" spans="1:14">
      <c r="A60" s="151"/>
      <c r="B60" s="272" t="s">
        <v>361</v>
      </c>
      <c r="C60" s="254">
        <v>0.16643741403026135</v>
      </c>
      <c r="D60" s="237">
        <v>6.4000000000000001E-2</v>
      </c>
      <c r="E60" s="237">
        <v>8.1000000000000003E-2</v>
      </c>
      <c r="F60" s="237">
        <v>0.13800000000000001</v>
      </c>
      <c r="G60" s="237">
        <v>0.14410000000000001</v>
      </c>
      <c r="H60" s="243"/>
      <c r="I60" s="243"/>
      <c r="J60" s="243"/>
      <c r="K60" s="243"/>
      <c r="L60" s="243"/>
      <c r="M60" s="151"/>
      <c r="N60" s="243"/>
    </row>
    <row r="61" spans="1:14">
      <c r="A61" s="151"/>
      <c r="B61" s="596" t="s">
        <v>362</v>
      </c>
      <c r="C61" s="254">
        <v>0.14099999999999999</v>
      </c>
      <c r="D61" s="597" t="s">
        <v>344</v>
      </c>
      <c r="E61" s="597" t="s">
        <v>344</v>
      </c>
      <c r="F61" s="597" t="s">
        <v>344</v>
      </c>
      <c r="G61" s="597" t="s">
        <v>343</v>
      </c>
      <c r="H61" s="243"/>
      <c r="I61" s="243"/>
      <c r="J61" s="243"/>
      <c r="K61" s="243"/>
      <c r="L61" s="243"/>
      <c r="M61" s="151"/>
      <c r="N61" s="243"/>
    </row>
    <row r="62" spans="1:14" ht="15" thickBot="1">
      <c r="A62" s="151"/>
      <c r="B62" s="273" t="s">
        <v>363</v>
      </c>
      <c r="C62" s="254">
        <v>0.11387240356083086</v>
      </c>
      <c r="D62" s="255">
        <v>0.13100000000000001</v>
      </c>
      <c r="E62" s="255">
        <v>0.12</v>
      </c>
      <c r="F62" s="255">
        <v>0.11</v>
      </c>
      <c r="G62" s="255">
        <v>0.13200000000000001</v>
      </c>
      <c r="H62" s="243"/>
      <c r="I62" s="243"/>
      <c r="J62" s="243"/>
      <c r="K62" s="243"/>
      <c r="L62" s="243"/>
      <c r="M62" s="151"/>
      <c r="N62" s="243"/>
    </row>
    <row r="63" spans="1:14">
      <c r="A63" s="151"/>
      <c r="B63" s="657" t="s">
        <v>364</v>
      </c>
      <c r="C63" s="274"/>
      <c r="D63" s="275"/>
      <c r="E63" s="275"/>
      <c r="F63" s="275"/>
      <c r="G63" s="276"/>
      <c r="H63" s="275"/>
      <c r="I63" s="243"/>
      <c r="J63" s="243"/>
      <c r="K63" s="151"/>
      <c r="L63" s="243"/>
      <c r="M63" s="243"/>
      <c r="N63" s="243"/>
    </row>
    <row r="64" spans="1:14" ht="23.25" customHeight="1">
      <c r="A64" s="151"/>
      <c r="B64" s="907" t="s">
        <v>365</v>
      </c>
      <c r="C64" s="907"/>
      <c r="D64" s="907"/>
      <c r="E64" s="907"/>
      <c r="F64" s="907"/>
      <c r="G64" s="907"/>
      <c r="H64" s="275"/>
      <c r="I64" s="243"/>
      <c r="J64" s="243"/>
      <c r="K64" s="151"/>
      <c r="L64" s="243"/>
      <c r="M64" s="243"/>
      <c r="N64" s="243"/>
    </row>
    <row r="65" spans="1:14">
      <c r="A65" s="151"/>
      <c r="B65" s="657" t="s">
        <v>366</v>
      </c>
      <c r="C65" s="598"/>
      <c r="D65" s="599"/>
      <c r="E65" s="599"/>
      <c r="F65" s="599"/>
      <c r="G65" s="599"/>
      <c r="H65" s="599"/>
      <c r="I65" s="600"/>
      <c r="J65" s="600"/>
      <c r="K65" s="157"/>
      <c r="L65" s="600"/>
      <c r="M65" s="600"/>
      <c r="N65" s="600"/>
    </row>
    <row r="66" spans="1:14">
      <c r="A66" s="151"/>
      <c r="B66" s="151"/>
      <c r="C66" s="151"/>
      <c r="D66" s="253"/>
      <c r="E66" s="277"/>
      <c r="F66" s="277"/>
      <c r="G66" s="256"/>
      <c r="H66" s="256"/>
      <c r="I66" s="243"/>
      <c r="J66" s="243"/>
      <c r="K66" s="151"/>
      <c r="L66" s="243"/>
      <c r="M66" s="243"/>
      <c r="N66" s="243"/>
    </row>
    <row r="67" spans="1:14">
      <c r="A67" s="151"/>
      <c r="B67" s="227" t="s">
        <v>367</v>
      </c>
      <c r="C67" s="227"/>
      <c r="D67" s="253"/>
      <c r="E67" s="277"/>
      <c r="F67" s="277"/>
      <c r="G67" s="256"/>
      <c r="H67" s="243"/>
      <c r="I67" s="243"/>
      <c r="J67" s="243"/>
      <c r="K67" s="151"/>
      <c r="L67" s="151"/>
      <c r="M67" s="151"/>
      <c r="N67" s="151"/>
    </row>
    <row r="68" spans="1:14">
      <c r="A68" s="151"/>
      <c r="B68" s="230" t="s">
        <v>368</v>
      </c>
      <c r="C68" s="278" t="s">
        <v>256</v>
      </c>
      <c r="D68" s="278" t="s">
        <v>322</v>
      </c>
      <c r="E68" s="278" t="s">
        <v>259</v>
      </c>
      <c r="F68" s="278" t="s">
        <v>341</v>
      </c>
      <c r="G68" s="278" t="s">
        <v>258</v>
      </c>
      <c r="I68" s="151"/>
      <c r="J68" s="151"/>
      <c r="K68" s="151"/>
      <c r="L68" s="151"/>
      <c r="M68" s="151"/>
      <c r="N68" s="151"/>
    </row>
    <row r="69" spans="1:14">
      <c r="A69" s="151"/>
      <c r="B69" s="279" t="s">
        <v>345</v>
      </c>
      <c r="C69" s="278"/>
      <c r="D69" s="278"/>
      <c r="E69" s="278"/>
      <c r="F69" s="278"/>
      <c r="G69" s="278"/>
      <c r="I69" s="151"/>
      <c r="J69" s="151"/>
      <c r="K69" s="151"/>
      <c r="L69" s="151"/>
      <c r="M69" s="151"/>
      <c r="N69" s="151"/>
    </row>
    <row r="70" spans="1:14">
      <c r="A70" s="151"/>
      <c r="B70" s="280" t="s">
        <v>345</v>
      </c>
      <c r="C70" s="237" t="s">
        <v>343</v>
      </c>
      <c r="D70" s="237" t="s">
        <v>343</v>
      </c>
      <c r="E70" s="237">
        <v>4.4465925567907204E-3</v>
      </c>
      <c r="F70" s="237" t="s">
        <v>343</v>
      </c>
      <c r="G70" s="237" t="s">
        <v>343</v>
      </c>
      <c r="I70" s="151"/>
      <c r="J70" s="151"/>
      <c r="K70" s="151"/>
      <c r="L70" s="151"/>
      <c r="M70" s="151"/>
      <c r="N70" s="151"/>
    </row>
    <row r="71" spans="1:14">
      <c r="A71" s="151"/>
      <c r="B71" s="279" t="s">
        <v>346</v>
      </c>
      <c r="C71" s="282"/>
      <c r="D71" s="282"/>
      <c r="E71" s="282"/>
      <c r="F71" s="282"/>
      <c r="G71" s="282"/>
      <c r="I71" s="151"/>
      <c r="J71" s="151"/>
      <c r="K71" s="151"/>
      <c r="L71" s="151"/>
      <c r="M71" s="151"/>
      <c r="N71" s="151"/>
    </row>
    <row r="72" spans="1:14">
      <c r="A72" s="151"/>
      <c r="B72" s="281" t="s">
        <v>346</v>
      </c>
      <c r="C72" s="307" t="s">
        <v>343</v>
      </c>
      <c r="D72" s="307">
        <v>8.9209934838191285E-2</v>
      </c>
      <c r="E72" s="307">
        <v>0.17568662399740775</v>
      </c>
      <c r="F72" s="307">
        <v>0.37617449664429531</v>
      </c>
      <c r="G72" s="307" t="s">
        <v>343</v>
      </c>
      <c r="I72" s="151"/>
      <c r="J72" s="151"/>
      <c r="K72" s="151"/>
      <c r="L72" s="151"/>
      <c r="M72" s="151"/>
      <c r="N72" s="151"/>
    </row>
    <row r="73" spans="1:14">
      <c r="A73" s="151"/>
      <c r="B73" s="279" t="s">
        <v>347</v>
      </c>
      <c r="C73" s="282"/>
      <c r="D73" s="282"/>
      <c r="E73" s="282"/>
      <c r="F73" s="282"/>
      <c r="G73" s="282"/>
      <c r="I73" s="151"/>
      <c r="J73" s="151"/>
      <c r="K73" s="151"/>
      <c r="L73" s="151"/>
      <c r="M73" s="151"/>
      <c r="N73" s="151"/>
    </row>
    <row r="74" spans="1:14">
      <c r="A74" s="151"/>
      <c r="B74" s="280" t="s">
        <v>369</v>
      </c>
      <c r="C74" s="237">
        <v>2.3661516610890888E-3</v>
      </c>
      <c r="D74" s="237">
        <v>-0.26813167478176564</v>
      </c>
      <c r="E74" s="237">
        <v>-3.6515388628064684E-3</v>
      </c>
      <c r="F74" s="237" t="s">
        <v>343</v>
      </c>
      <c r="G74" s="237">
        <v>0.21375045866118556</v>
      </c>
      <c r="I74" s="151"/>
      <c r="J74" s="151"/>
      <c r="K74" s="151"/>
      <c r="L74" s="151"/>
      <c r="M74" s="151"/>
      <c r="N74" s="151"/>
    </row>
    <row r="75" spans="1:14">
      <c r="A75" s="151"/>
      <c r="B75" s="281" t="s">
        <v>370</v>
      </c>
      <c r="C75" s="237">
        <v>0.27413750386193481</v>
      </c>
      <c r="D75" s="237">
        <v>0.22824150253623526</v>
      </c>
      <c r="E75" s="237">
        <v>0.1075679666504412</v>
      </c>
      <c r="F75" s="237" t="s">
        <v>343</v>
      </c>
      <c r="G75" s="237">
        <v>-2.2238356139450629E-2</v>
      </c>
      <c r="I75" s="151"/>
      <c r="J75" s="151"/>
      <c r="K75" s="151"/>
      <c r="L75" s="151"/>
      <c r="M75" s="151"/>
      <c r="N75" s="151"/>
    </row>
    <row r="76" spans="1:14">
      <c r="A76" s="151"/>
      <c r="B76" s="279" t="s">
        <v>348</v>
      </c>
      <c r="C76" s="282"/>
      <c r="D76" s="282"/>
      <c r="E76" s="282"/>
      <c r="F76" s="282"/>
      <c r="G76" s="282"/>
      <c r="I76" s="151"/>
      <c r="J76" s="151"/>
      <c r="K76" s="151"/>
      <c r="L76" s="151"/>
      <c r="M76" s="151"/>
      <c r="N76" s="151"/>
    </row>
    <row r="77" spans="1:14">
      <c r="A77" s="151"/>
      <c r="B77" s="280" t="s">
        <v>369</v>
      </c>
      <c r="C77" s="237">
        <v>-3.2392551724893033E-2</v>
      </c>
      <c r="D77" s="237">
        <v>0.16203676417932181</v>
      </c>
      <c r="E77" s="237" t="s">
        <v>343</v>
      </c>
      <c r="F77" s="237" t="s">
        <v>343</v>
      </c>
      <c r="G77" s="237">
        <v>0.11742776203966132</v>
      </c>
      <c r="I77" s="151"/>
      <c r="J77" s="151"/>
      <c r="K77" s="151"/>
      <c r="L77" s="151"/>
      <c r="M77" s="151"/>
      <c r="N77" s="151"/>
    </row>
    <row r="78" spans="1:14" ht="15" thickBot="1">
      <c r="A78" s="151"/>
      <c r="B78" s="281" t="s">
        <v>370</v>
      </c>
      <c r="C78" s="237">
        <v>-0.42640960149405399</v>
      </c>
      <c r="D78" s="237">
        <v>-7.9458397066965794E-2</v>
      </c>
      <c r="E78" s="237">
        <v>-2.3584905660377358E-3</v>
      </c>
      <c r="F78" s="237" t="s">
        <v>343</v>
      </c>
      <c r="G78" s="237">
        <v>-0.23550078225704071</v>
      </c>
      <c r="I78" s="151"/>
      <c r="J78" s="151"/>
      <c r="K78" s="151"/>
      <c r="L78" s="151"/>
      <c r="M78" s="151"/>
      <c r="N78" s="151"/>
    </row>
    <row r="79" spans="1:14">
      <c r="A79" s="151"/>
      <c r="B79" s="657" t="s">
        <v>371</v>
      </c>
      <c r="C79" s="284"/>
      <c r="D79" s="284"/>
      <c r="E79" s="284"/>
      <c r="F79" s="284"/>
      <c r="G79" s="284"/>
      <c r="H79" s="151"/>
      <c r="I79" s="239"/>
      <c r="J79" s="243"/>
      <c r="K79" s="243"/>
      <c r="L79" s="243"/>
      <c r="M79" s="243"/>
      <c r="N79" s="243"/>
    </row>
    <row r="80" spans="1:14">
      <c r="A80" s="151"/>
      <c r="B80" s="657" t="s">
        <v>372</v>
      </c>
      <c r="C80" s="151"/>
      <c r="D80" s="156"/>
      <c r="E80" s="151"/>
      <c r="F80" s="156"/>
      <c r="G80" s="156"/>
      <c r="H80" s="156"/>
      <c r="I80" s="151"/>
      <c r="J80" s="151"/>
      <c r="K80" s="151"/>
      <c r="L80" s="151"/>
      <c r="M80" s="151"/>
      <c r="N80" s="151"/>
    </row>
    <row r="81" spans="1:14">
      <c r="A81" s="151"/>
      <c r="B81" s="657" t="s">
        <v>373</v>
      </c>
      <c r="C81" s="151"/>
      <c r="D81" s="156"/>
      <c r="E81" s="151"/>
      <c r="F81" s="156"/>
      <c r="G81" s="156"/>
      <c r="H81" s="156"/>
      <c r="I81" s="151"/>
      <c r="J81" s="151"/>
      <c r="K81" s="151"/>
      <c r="L81" s="151"/>
      <c r="M81" s="151"/>
      <c r="N81" s="151"/>
    </row>
    <row r="82" spans="1:14">
      <c r="A82" s="151"/>
      <c r="B82" s="657" t="s">
        <v>374</v>
      </c>
      <c r="C82" s="151"/>
      <c r="D82" s="253"/>
      <c r="E82" s="151"/>
      <c r="F82" s="277"/>
      <c r="G82" s="277"/>
      <c r="H82" s="256"/>
      <c r="I82" s="151"/>
      <c r="J82" s="151"/>
      <c r="K82" s="151"/>
      <c r="L82" s="151"/>
      <c r="M82" s="151"/>
      <c r="N82" s="151"/>
    </row>
    <row r="83" spans="1:14">
      <c r="A83" s="151"/>
      <c r="B83" s="151"/>
      <c r="C83" s="151"/>
      <c r="D83" s="253"/>
      <c r="E83" s="151"/>
      <c r="F83" s="277"/>
      <c r="G83" s="277"/>
      <c r="H83" s="256"/>
      <c r="I83" s="151"/>
      <c r="J83" s="151"/>
      <c r="K83" s="151"/>
      <c r="L83" s="151"/>
      <c r="M83" s="151"/>
      <c r="N83" s="151"/>
    </row>
    <row r="84" spans="1:14">
      <c r="A84" s="151"/>
      <c r="B84" s="227" t="s">
        <v>375</v>
      </c>
      <c r="C84" s="227"/>
      <c r="D84" s="151"/>
      <c r="E84" s="151"/>
      <c r="F84" s="286"/>
      <c r="G84" s="286"/>
      <c r="H84" s="286"/>
      <c r="I84" s="151"/>
      <c r="J84" s="151"/>
      <c r="K84" s="151"/>
      <c r="L84" s="151"/>
      <c r="M84" s="151"/>
      <c r="N84" s="151"/>
    </row>
    <row r="85" spans="1:14" ht="29">
      <c r="A85" s="151"/>
      <c r="B85" s="279" t="s">
        <v>376</v>
      </c>
      <c r="C85" s="263" t="s">
        <v>214</v>
      </c>
      <c r="D85" s="278" t="s">
        <v>256</v>
      </c>
      <c r="E85" s="278" t="s">
        <v>257</v>
      </c>
      <c r="F85" s="278" t="s">
        <v>259</v>
      </c>
      <c r="G85" s="278" t="s">
        <v>341</v>
      </c>
      <c r="H85" s="278" t="s">
        <v>258</v>
      </c>
      <c r="I85" s="151"/>
      <c r="J85" s="151"/>
      <c r="K85" s="151"/>
      <c r="L85" s="151"/>
      <c r="M85" s="243"/>
      <c r="N85" s="151"/>
    </row>
    <row r="86" spans="1:14">
      <c r="A86" s="151"/>
      <c r="B86" s="235" t="s">
        <v>302</v>
      </c>
      <c r="C86" s="287">
        <v>39.5</v>
      </c>
      <c r="D86" s="288">
        <v>57.2</v>
      </c>
      <c r="E86" s="288">
        <v>40.6</v>
      </c>
      <c r="F86" s="288">
        <v>8.3000000000000007</v>
      </c>
      <c r="G86" s="288">
        <v>8.8000000000000007</v>
      </c>
      <c r="H86" s="288">
        <v>17.3</v>
      </c>
      <c r="I86" s="151"/>
      <c r="J86" s="151"/>
      <c r="K86" s="151"/>
      <c r="L86" s="151"/>
      <c r="M86" s="243"/>
      <c r="N86" s="151"/>
    </row>
    <row r="87" spans="1:14">
      <c r="A87" s="151"/>
      <c r="B87" s="238" t="s">
        <v>303</v>
      </c>
      <c r="C87" s="287">
        <v>22</v>
      </c>
      <c r="D87" s="288">
        <v>55</v>
      </c>
      <c r="E87" s="288">
        <v>23.5</v>
      </c>
      <c r="F87" s="288">
        <v>5.8</v>
      </c>
      <c r="G87" s="288">
        <v>0</v>
      </c>
      <c r="H87" s="288">
        <v>6.8</v>
      </c>
      <c r="I87" s="151"/>
      <c r="J87" s="151"/>
      <c r="K87" s="151"/>
      <c r="L87" s="151"/>
      <c r="M87" s="243"/>
      <c r="N87" s="151"/>
    </row>
    <row r="88" spans="1:14" ht="15" thickBot="1">
      <c r="A88" s="151"/>
      <c r="B88" s="289" t="s">
        <v>301</v>
      </c>
      <c r="C88" s="290">
        <v>25.7</v>
      </c>
      <c r="D88" s="292">
        <v>55.7</v>
      </c>
      <c r="E88" s="292">
        <v>28.1</v>
      </c>
      <c r="F88" s="292">
        <v>7.1</v>
      </c>
      <c r="G88" s="292">
        <v>7.8</v>
      </c>
      <c r="H88" s="292">
        <v>7.8</v>
      </c>
      <c r="I88" s="151"/>
      <c r="J88" s="151"/>
      <c r="K88" s="151"/>
      <c r="L88" s="151"/>
      <c r="M88" s="151"/>
      <c r="N88" s="151"/>
    </row>
    <row r="89" spans="1:14">
      <c r="A89" s="151"/>
      <c r="B89" s="657" t="s">
        <v>377</v>
      </c>
      <c r="C89" s="244"/>
      <c r="D89" s="244"/>
      <c r="E89" s="244"/>
      <c r="F89" s="244"/>
      <c r="G89" s="244"/>
      <c r="H89" s="151"/>
      <c r="I89" s="151"/>
      <c r="J89" s="151"/>
      <c r="K89" s="151"/>
      <c r="L89" s="151"/>
      <c r="M89" s="151"/>
      <c r="N89" s="151"/>
    </row>
    <row r="90" spans="1:14">
      <c r="A90" s="151"/>
      <c r="B90" s="657" t="s">
        <v>378</v>
      </c>
      <c r="C90" s="151"/>
      <c r="D90" s="151"/>
      <c r="E90" s="151"/>
      <c r="F90" s="151"/>
      <c r="G90" s="151"/>
      <c r="H90" s="151"/>
      <c r="I90" s="151"/>
      <c r="J90" s="151"/>
      <c r="K90" s="151"/>
      <c r="L90" s="151"/>
      <c r="M90" s="151"/>
      <c r="N90" s="151"/>
    </row>
    <row r="91" spans="1:14">
      <c r="A91" s="151"/>
      <c r="B91" s="657" t="s">
        <v>379</v>
      </c>
      <c r="C91" s="151"/>
      <c r="D91" s="151"/>
      <c r="E91" s="151"/>
      <c r="F91" s="151"/>
      <c r="G91" s="151"/>
      <c r="H91" s="151"/>
      <c r="I91" s="151"/>
      <c r="J91" s="151"/>
      <c r="K91" s="151"/>
      <c r="L91" s="151"/>
      <c r="M91" s="151"/>
      <c r="N91" s="151"/>
    </row>
    <row r="92" spans="1:14">
      <c r="A92" s="151"/>
      <c r="B92" s="244"/>
      <c r="C92" s="151"/>
      <c r="D92" s="151"/>
      <c r="E92" s="151"/>
      <c r="F92" s="151"/>
      <c r="G92" s="151"/>
      <c r="H92" s="151"/>
      <c r="I92" s="151"/>
      <c r="J92" s="151"/>
      <c r="K92" s="151"/>
      <c r="L92" s="151"/>
      <c r="M92" s="151"/>
      <c r="N92" s="151"/>
    </row>
    <row r="93" spans="1:14">
      <c r="A93" s="151"/>
      <c r="B93" s="227" t="s">
        <v>380</v>
      </c>
      <c r="C93" s="227"/>
      <c r="D93" s="151"/>
      <c r="E93" s="151"/>
      <c r="F93" s="151"/>
      <c r="G93" s="151"/>
      <c r="H93" s="151"/>
      <c r="I93" s="151"/>
      <c r="J93" s="151"/>
      <c r="K93" s="151"/>
      <c r="L93" s="151"/>
      <c r="M93" s="151"/>
      <c r="N93" s="151"/>
    </row>
    <row r="94" spans="1:14">
      <c r="A94" s="151"/>
      <c r="B94" s="279" t="s">
        <v>376</v>
      </c>
      <c r="C94" s="263" t="s">
        <v>214</v>
      </c>
      <c r="D94" s="263" t="s">
        <v>215</v>
      </c>
      <c r="E94" s="263" t="s">
        <v>216</v>
      </c>
      <c r="F94" s="263" t="s">
        <v>217</v>
      </c>
      <c r="G94" s="278" t="s">
        <v>218</v>
      </c>
      <c r="L94" s="151"/>
      <c r="M94" s="151"/>
      <c r="N94" s="151"/>
    </row>
    <row r="95" spans="1:14">
      <c r="A95" s="151"/>
      <c r="B95" s="235" t="s">
        <v>302</v>
      </c>
      <c r="C95" s="236">
        <v>39.5</v>
      </c>
      <c r="D95" s="267">
        <v>47.1</v>
      </c>
      <c r="E95" s="288">
        <v>66.576788830715529</v>
      </c>
      <c r="F95" s="267">
        <v>44.1</v>
      </c>
      <c r="G95" s="267">
        <v>50.5</v>
      </c>
      <c r="L95" s="151"/>
      <c r="M95" s="151"/>
      <c r="N95" s="151"/>
    </row>
    <row r="96" spans="1:14">
      <c r="A96" s="151"/>
      <c r="B96" s="238" t="s">
        <v>303</v>
      </c>
      <c r="C96" s="601">
        <v>22</v>
      </c>
      <c r="D96" s="288">
        <v>9.4</v>
      </c>
      <c r="E96" s="288">
        <v>12.980077890952666</v>
      </c>
      <c r="F96" s="288">
        <v>13.8</v>
      </c>
      <c r="G96" s="288">
        <v>13.9</v>
      </c>
      <c r="L96" s="151"/>
      <c r="M96" s="151"/>
      <c r="N96" s="151"/>
    </row>
    <row r="97" spans="1:14" ht="15" thickBot="1">
      <c r="A97" s="151"/>
      <c r="B97" s="289" t="s">
        <v>301</v>
      </c>
      <c r="C97" s="287">
        <v>25.7</v>
      </c>
      <c r="D97" s="288">
        <v>28.25</v>
      </c>
      <c r="E97" s="288">
        <v>39.7784333608341</v>
      </c>
      <c r="F97" s="288">
        <v>22.1</v>
      </c>
      <c r="G97" s="292">
        <v>24.66</v>
      </c>
      <c r="L97" s="151"/>
      <c r="M97" s="151"/>
      <c r="N97" s="151"/>
    </row>
    <row r="98" spans="1:14">
      <c r="A98" s="151"/>
      <c r="B98" s="657" t="s">
        <v>381</v>
      </c>
      <c r="C98" s="291"/>
      <c r="D98" s="291"/>
      <c r="E98" s="291"/>
      <c r="F98" s="291"/>
      <c r="G98" s="291"/>
      <c r="L98" s="151"/>
      <c r="M98" s="151"/>
      <c r="N98" s="151"/>
    </row>
    <row r="99" spans="1:14">
      <c r="A99" s="151"/>
      <c r="B99" s="657" t="s">
        <v>378</v>
      </c>
      <c r="C99" s="151"/>
      <c r="D99" s="293"/>
      <c r="E99" s="294"/>
      <c r="F99" s="294"/>
      <c r="G99" s="294"/>
      <c r="H99" s="156"/>
      <c r="I99" s="151"/>
      <c r="J99" s="151"/>
      <c r="K99" s="151"/>
      <c r="L99" s="151"/>
      <c r="M99" s="151"/>
      <c r="N99" s="151"/>
    </row>
    <row r="100" spans="1:14">
      <c r="A100" s="151"/>
      <c r="B100" s="657" t="s">
        <v>382</v>
      </c>
      <c r="C100" s="157"/>
      <c r="D100" s="602"/>
      <c r="E100" s="603"/>
      <c r="F100" s="603"/>
      <c r="G100" s="294"/>
      <c r="H100" s="156"/>
      <c r="I100" s="151"/>
      <c r="J100" s="151"/>
      <c r="K100" s="151"/>
      <c r="L100" s="151"/>
      <c r="M100" s="151"/>
      <c r="N100" s="151"/>
    </row>
    <row r="101" spans="1:14">
      <c r="A101" s="151"/>
      <c r="B101" s="151"/>
      <c r="C101" s="151"/>
      <c r="D101" s="293"/>
      <c r="E101" s="294"/>
      <c r="F101" s="294"/>
      <c r="G101" s="294"/>
      <c r="H101" s="156"/>
      <c r="I101" s="151"/>
      <c r="J101" s="151"/>
      <c r="K101" s="151"/>
      <c r="L101" s="151"/>
      <c r="M101" s="151"/>
      <c r="N101" s="151"/>
    </row>
    <row r="102" spans="1:14">
      <c r="A102" s="151"/>
      <c r="B102" s="227" t="s">
        <v>383</v>
      </c>
      <c r="C102" s="151"/>
      <c r="D102" s="293"/>
      <c r="E102" s="294"/>
      <c r="F102" s="294"/>
      <c r="G102" s="294"/>
      <c r="H102" s="156"/>
      <c r="I102" s="151"/>
      <c r="J102" s="151"/>
      <c r="K102" s="151"/>
      <c r="L102" s="151"/>
      <c r="M102" s="151"/>
      <c r="N102" s="151"/>
    </row>
    <row r="103" spans="1:14" ht="30" customHeight="1">
      <c r="A103" s="151"/>
      <c r="B103" s="279" t="s">
        <v>316</v>
      </c>
      <c r="C103" s="908" t="s">
        <v>256</v>
      </c>
      <c r="D103" s="908"/>
      <c r="E103" s="908" t="s">
        <v>257</v>
      </c>
      <c r="F103" s="908"/>
      <c r="G103" s="908" t="s">
        <v>259</v>
      </c>
      <c r="H103" s="908"/>
      <c r="I103" s="908" t="s">
        <v>341</v>
      </c>
      <c r="J103" s="908"/>
      <c r="K103" s="908" t="s">
        <v>258</v>
      </c>
      <c r="L103" s="908"/>
      <c r="M103" s="151"/>
      <c r="N103" s="151"/>
    </row>
    <row r="104" spans="1:14">
      <c r="A104" s="151"/>
      <c r="B104" s="279"/>
      <c r="C104" s="231" t="s">
        <v>337</v>
      </c>
      <c r="D104" s="231" t="s">
        <v>336</v>
      </c>
      <c r="E104" s="231" t="s">
        <v>337</v>
      </c>
      <c r="F104" s="231" t="s">
        <v>336</v>
      </c>
      <c r="G104" s="231" t="s">
        <v>337</v>
      </c>
      <c r="H104" s="231" t="s">
        <v>336</v>
      </c>
      <c r="I104" s="231" t="s">
        <v>337</v>
      </c>
      <c r="J104" s="231" t="s">
        <v>336</v>
      </c>
      <c r="K104" s="231" t="s">
        <v>337</v>
      </c>
      <c r="L104" s="231" t="s">
        <v>336</v>
      </c>
      <c r="M104" s="151"/>
      <c r="N104" s="151"/>
    </row>
    <row r="105" spans="1:14">
      <c r="A105" s="151"/>
      <c r="B105" s="235" t="s">
        <v>346</v>
      </c>
      <c r="C105" s="604">
        <v>21.98</v>
      </c>
      <c r="D105" s="604" t="s">
        <v>343</v>
      </c>
      <c r="E105" s="605">
        <v>21.48</v>
      </c>
      <c r="F105" s="605">
        <v>14.2</v>
      </c>
      <c r="G105" s="604">
        <v>9.56</v>
      </c>
      <c r="H105" s="606">
        <v>9.42</v>
      </c>
      <c r="I105" s="605">
        <v>4.5</v>
      </c>
      <c r="J105" s="605">
        <v>4</v>
      </c>
      <c r="K105" s="605">
        <v>6.93</v>
      </c>
      <c r="L105" s="604" t="s">
        <v>343</v>
      </c>
      <c r="M105" s="151"/>
      <c r="N105" s="151"/>
    </row>
    <row r="106" spans="1:14">
      <c r="A106" s="151"/>
      <c r="B106" s="238" t="s">
        <v>347</v>
      </c>
      <c r="C106" s="605">
        <v>48.52</v>
      </c>
      <c r="D106" s="605">
        <v>39.11</v>
      </c>
      <c r="E106" s="605">
        <v>47.4</v>
      </c>
      <c r="F106" s="605">
        <v>50.38</v>
      </c>
      <c r="G106" s="605">
        <v>7.78</v>
      </c>
      <c r="H106" s="607">
        <v>6.14</v>
      </c>
      <c r="I106" s="605">
        <v>16.329999999999998</v>
      </c>
      <c r="J106" s="605">
        <v>3</v>
      </c>
      <c r="K106" s="605">
        <v>19.22</v>
      </c>
      <c r="L106" s="605">
        <v>13.76</v>
      </c>
      <c r="M106" s="151"/>
      <c r="N106" s="151"/>
    </row>
    <row r="107" spans="1:14">
      <c r="A107" s="151"/>
      <c r="B107" s="589" t="s">
        <v>348</v>
      </c>
      <c r="C107" s="608">
        <v>56.17</v>
      </c>
      <c r="D107" s="608">
        <v>89.67</v>
      </c>
      <c r="E107" s="608">
        <v>39.07</v>
      </c>
      <c r="F107" s="608">
        <v>31.13</v>
      </c>
      <c r="G107" s="608">
        <v>11.5</v>
      </c>
      <c r="H107" s="609">
        <v>4</v>
      </c>
      <c r="I107" s="608" t="s">
        <v>344</v>
      </c>
      <c r="J107" s="608">
        <v>5</v>
      </c>
      <c r="K107" s="608">
        <v>16.57</v>
      </c>
      <c r="L107" s="608">
        <v>17.48</v>
      </c>
      <c r="M107" s="151"/>
      <c r="N107" s="151"/>
    </row>
    <row r="108" spans="1:14" ht="15" thickBot="1">
      <c r="A108" s="151"/>
      <c r="B108" s="289" t="s">
        <v>301</v>
      </c>
      <c r="C108" s="610">
        <v>52.67</v>
      </c>
      <c r="D108" s="610">
        <v>76.58</v>
      </c>
      <c r="E108" s="610">
        <v>41.12</v>
      </c>
      <c r="F108" s="610">
        <v>37.020000000000003</v>
      </c>
      <c r="G108" s="610">
        <v>8.85</v>
      </c>
      <c r="H108" s="611">
        <v>6.98</v>
      </c>
      <c r="I108" s="610">
        <v>11.6</v>
      </c>
      <c r="J108" s="610">
        <v>4</v>
      </c>
      <c r="K108" s="610">
        <v>17.260000000000002</v>
      </c>
      <c r="L108" s="610">
        <v>14.69</v>
      </c>
      <c r="M108" s="151"/>
      <c r="N108" s="151"/>
    </row>
    <row r="109" spans="1:14">
      <c r="A109" s="151"/>
      <c r="B109" s="151"/>
      <c r="C109" s="151"/>
      <c r="D109" s="295"/>
      <c r="E109" s="277"/>
      <c r="F109" s="277"/>
      <c r="G109" s="277"/>
      <c r="H109" s="151"/>
      <c r="I109" s="151"/>
      <c r="J109" s="151"/>
      <c r="K109" s="151"/>
      <c r="L109" s="151"/>
      <c r="M109" s="151"/>
      <c r="N109" s="151"/>
    </row>
    <row r="110" spans="1:14">
      <c r="A110" s="151"/>
      <c r="B110" s="612"/>
      <c r="C110" s="151"/>
      <c r="D110" s="295"/>
      <c r="E110" s="277"/>
      <c r="F110" s="277"/>
      <c r="G110" s="277"/>
      <c r="H110" s="151"/>
      <c r="I110" s="151"/>
      <c r="J110" s="151"/>
      <c r="K110" s="151"/>
      <c r="L110" s="151"/>
      <c r="M110" s="151"/>
      <c r="N110" s="151"/>
    </row>
    <row r="111" spans="1:14">
      <c r="A111" s="151"/>
      <c r="B111" s="296" t="s">
        <v>384</v>
      </c>
      <c r="C111" s="296"/>
      <c r="D111" s="157"/>
      <c r="E111" s="151"/>
      <c r="F111" s="151"/>
      <c r="G111" s="151"/>
      <c r="H111" s="227"/>
      <c r="I111" s="251" t="s">
        <v>385</v>
      </c>
      <c r="K111" s="251"/>
      <c r="L111" s="151"/>
      <c r="M111" s="151"/>
      <c r="N111" s="151"/>
    </row>
    <row r="112" spans="1:14">
      <c r="A112" s="151"/>
      <c r="B112" s="230" t="s">
        <v>386</v>
      </c>
      <c r="C112" s="263" t="s">
        <v>214</v>
      </c>
      <c r="D112" s="263" t="s">
        <v>215</v>
      </c>
      <c r="E112" s="263" t="s">
        <v>216</v>
      </c>
      <c r="F112" s="263" t="s">
        <v>217</v>
      </c>
      <c r="G112" s="278" t="s">
        <v>218</v>
      </c>
      <c r="H112" s="252" t="s">
        <v>256</v>
      </c>
      <c r="I112" s="231" t="s">
        <v>257</v>
      </c>
      <c r="J112" s="234" t="s">
        <v>259</v>
      </c>
      <c r="K112" s="234" t="s">
        <v>341</v>
      </c>
      <c r="L112" s="234" t="s">
        <v>258</v>
      </c>
      <c r="M112" s="151"/>
      <c r="N112" s="151"/>
    </row>
    <row r="113" spans="1:14">
      <c r="A113" s="151"/>
      <c r="B113" s="297" t="s">
        <v>387</v>
      </c>
      <c r="C113" s="613">
        <v>1</v>
      </c>
      <c r="D113" s="614">
        <v>1</v>
      </c>
      <c r="E113" s="614">
        <v>1</v>
      </c>
      <c r="F113" s="614">
        <v>1</v>
      </c>
      <c r="G113" s="614">
        <v>1</v>
      </c>
      <c r="H113" s="614">
        <v>0</v>
      </c>
      <c r="I113" s="614">
        <v>0</v>
      </c>
      <c r="J113" s="614">
        <v>0</v>
      </c>
      <c r="K113" s="614">
        <v>0</v>
      </c>
      <c r="L113" s="614">
        <v>0</v>
      </c>
      <c r="M113" s="151"/>
      <c r="N113" s="151"/>
    </row>
    <row r="114" spans="1:14" ht="15" thickBot="1">
      <c r="A114" s="151"/>
      <c r="B114" s="298" t="s">
        <v>388</v>
      </c>
      <c r="C114" s="299">
        <v>0.98</v>
      </c>
      <c r="D114" s="615">
        <v>8.0000000000000002E-3</v>
      </c>
      <c r="E114" s="615">
        <v>0.01</v>
      </c>
      <c r="F114" s="615">
        <v>0.29099999999999998</v>
      </c>
      <c r="G114" s="615">
        <v>0.26700000000000002</v>
      </c>
      <c r="H114" s="615">
        <v>1</v>
      </c>
      <c r="I114" s="615">
        <v>0.97</v>
      </c>
      <c r="J114" s="615">
        <v>1</v>
      </c>
      <c r="K114" s="615">
        <v>1</v>
      </c>
      <c r="L114" s="615">
        <v>0.98</v>
      </c>
      <c r="M114" s="151"/>
      <c r="N114" s="151"/>
    </row>
    <row r="115" spans="1:14">
      <c r="A115" s="151"/>
      <c r="B115" s="657" t="s">
        <v>389</v>
      </c>
      <c r="C115" s="300"/>
      <c r="D115" s="300"/>
      <c r="E115" s="295"/>
      <c r="F115" s="277"/>
      <c r="G115" s="277"/>
      <c r="H115" s="277"/>
      <c r="I115" s="151"/>
      <c r="J115" s="151"/>
      <c r="K115" s="151"/>
      <c r="L115" s="151"/>
      <c r="M115" s="151"/>
      <c r="N115" s="151"/>
    </row>
    <row r="116" spans="1:14">
      <c r="A116" s="151"/>
      <c r="B116" s="657"/>
      <c r="C116" s="300"/>
      <c r="D116" s="300"/>
      <c r="E116" s="295"/>
      <c r="F116" s="277"/>
      <c r="G116" s="277"/>
      <c r="H116" s="277"/>
      <c r="I116" s="151"/>
      <c r="J116" s="151"/>
      <c r="K116" s="151"/>
      <c r="L116" s="151"/>
      <c r="M116" s="151"/>
      <c r="N116" s="151"/>
    </row>
    <row r="117" spans="1:14">
      <c r="A117" s="151"/>
      <c r="B117" s="657"/>
      <c r="C117" s="151"/>
      <c r="D117" s="151"/>
      <c r="E117" s="295"/>
      <c r="F117" s="277"/>
      <c r="G117" s="277"/>
      <c r="H117" s="277"/>
      <c r="J117" s="151"/>
      <c r="K117" s="151"/>
      <c r="L117" s="151"/>
      <c r="M117" s="151"/>
      <c r="N117" s="151"/>
    </row>
    <row r="118" spans="1:14">
      <c r="A118" s="151"/>
      <c r="B118" s="227" t="s">
        <v>390</v>
      </c>
      <c r="C118" s="227"/>
      <c r="D118" s="151"/>
      <c r="E118" s="151"/>
      <c r="F118" s="151"/>
      <c r="G118" s="151"/>
      <c r="H118" s="906" t="s">
        <v>385</v>
      </c>
      <c r="I118" s="906"/>
      <c r="J118" s="906"/>
      <c r="K118" s="906"/>
      <c r="L118" s="906"/>
      <c r="M118" s="906"/>
      <c r="N118" s="151"/>
    </row>
    <row r="119" spans="1:14">
      <c r="A119" s="151"/>
      <c r="B119" s="230" t="s">
        <v>391</v>
      </c>
      <c r="C119" s="263" t="s">
        <v>214</v>
      </c>
      <c r="D119" s="263" t="s">
        <v>215</v>
      </c>
      <c r="E119" s="263" t="s">
        <v>216</v>
      </c>
      <c r="F119" s="263" t="s">
        <v>217</v>
      </c>
      <c r="G119" s="278" t="s">
        <v>218</v>
      </c>
      <c r="H119" s="252" t="s">
        <v>256</v>
      </c>
      <c r="I119" s="231" t="s">
        <v>257</v>
      </c>
      <c r="J119" s="234" t="s">
        <v>259</v>
      </c>
      <c r="K119" s="234" t="s">
        <v>341</v>
      </c>
      <c r="L119" s="234" t="s">
        <v>258</v>
      </c>
      <c r="M119" s="234" t="s">
        <v>323</v>
      </c>
      <c r="N119" s="151"/>
    </row>
    <row r="120" spans="1:14">
      <c r="A120" s="151"/>
      <c r="B120" s="280" t="s">
        <v>392</v>
      </c>
      <c r="C120" s="236">
        <v>343</v>
      </c>
      <c r="D120" s="301">
        <v>347</v>
      </c>
      <c r="E120" s="301">
        <v>290</v>
      </c>
      <c r="F120" s="301">
        <v>423</v>
      </c>
      <c r="G120" s="301">
        <v>119</v>
      </c>
      <c r="H120" s="301">
        <v>21</v>
      </c>
      <c r="I120" s="301">
        <v>122</v>
      </c>
      <c r="J120" s="301">
        <v>16</v>
      </c>
      <c r="K120" s="301">
        <v>4</v>
      </c>
      <c r="L120" s="301">
        <v>177</v>
      </c>
      <c r="M120" s="301">
        <v>3</v>
      </c>
      <c r="N120" s="151"/>
    </row>
    <row r="121" spans="1:14">
      <c r="A121" s="151"/>
      <c r="B121" s="302" t="s">
        <v>393</v>
      </c>
      <c r="C121" s="303">
        <v>0.22389033942558748</v>
      </c>
      <c r="D121" s="237">
        <v>0.23039999999999999</v>
      </c>
      <c r="E121" s="237">
        <v>0.221</v>
      </c>
      <c r="F121" s="237">
        <v>0.3609</v>
      </c>
      <c r="G121" s="237">
        <v>0.1145</v>
      </c>
      <c r="H121" s="237">
        <v>6.8627450980392163E-2</v>
      </c>
      <c r="I121" s="237">
        <v>0.14269005847953217</v>
      </c>
      <c r="J121" s="237">
        <v>0.2318840579710145</v>
      </c>
      <c r="K121" s="237">
        <v>0.5</v>
      </c>
      <c r="L121" s="237">
        <v>0.60824742268041232</v>
      </c>
      <c r="M121" s="237">
        <v>1</v>
      </c>
      <c r="N121" s="151"/>
    </row>
    <row r="122" spans="1:14">
      <c r="A122" s="151"/>
      <c r="B122" s="304" t="s">
        <v>394</v>
      </c>
      <c r="C122" s="236">
        <v>75</v>
      </c>
      <c r="D122" s="301">
        <v>70</v>
      </c>
      <c r="E122" s="301">
        <v>60</v>
      </c>
      <c r="F122" s="301">
        <v>205</v>
      </c>
      <c r="G122" s="301">
        <v>157</v>
      </c>
      <c r="H122" s="301">
        <v>13</v>
      </c>
      <c r="I122" s="301">
        <v>48</v>
      </c>
      <c r="J122" s="301">
        <v>6</v>
      </c>
      <c r="K122" s="301">
        <v>0</v>
      </c>
      <c r="L122" s="301">
        <v>8</v>
      </c>
      <c r="M122" s="301">
        <v>0</v>
      </c>
      <c r="N122" s="151"/>
    </row>
    <row r="123" spans="1:14" ht="15" thickBot="1">
      <c r="A123" s="151"/>
      <c r="B123" s="305" t="s">
        <v>395</v>
      </c>
      <c r="C123" s="306">
        <v>4.9599999999999998E-2</v>
      </c>
      <c r="D123" s="591">
        <v>4.9399999999999999E-2</v>
      </c>
      <c r="E123" s="255">
        <v>4.8000000000000001E-2</v>
      </c>
      <c r="F123" s="255">
        <v>0.1749</v>
      </c>
      <c r="G123" s="255">
        <v>0.15110000000000001</v>
      </c>
      <c r="H123" s="255">
        <v>4.3189368770764118E-2</v>
      </c>
      <c r="I123" s="255">
        <v>5.7588482303539294E-2</v>
      </c>
      <c r="J123" s="255">
        <v>9.1999999999999998E-2</v>
      </c>
      <c r="K123" s="255">
        <v>0</v>
      </c>
      <c r="L123" s="255">
        <v>3.3126293995859216E-2</v>
      </c>
      <c r="M123" s="255">
        <v>0</v>
      </c>
      <c r="N123" s="151"/>
    </row>
    <row r="124" spans="1:14">
      <c r="A124" s="151"/>
      <c r="B124" s="657" t="s">
        <v>396</v>
      </c>
      <c r="C124" s="300"/>
      <c r="D124" s="291"/>
      <c r="E124" s="300"/>
      <c r="F124" s="300"/>
      <c r="G124" s="300"/>
      <c r="H124" s="300"/>
      <c r="I124" s="300"/>
      <c r="J124" s="300"/>
      <c r="K124" s="300"/>
      <c r="L124" s="300"/>
      <c r="M124" s="300"/>
      <c r="N124" s="151"/>
    </row>
    <row r="125" spans="1:14">
      <c r="A125" s="151"/>
      <c r="B125" s="151"/>
      <c r="C125" s="151"/>
      <c r="D125" s="151"/>
      <c r="E125" s="158"/>
      <c r="F125" s="151"/>
      <c r="G125" s="151"/>
      <c r="H125" s="151"/>
      <c r="I125" s="151"/>
      <c r="J125" s="151"/>
      <c r="K125" s="151"/>
      <c r="L125" s="151"/>
      <c r="M125" s="151"/>
      <c r="N125" s="151"/>
    </row>
    <row r="126" spans="1:14">
      <c r="A126" s="151"/>
      <c r="B126" s="296" t="s">
        <v>397</v>
      </c>
      <c r="C126" s="296"/>
      <c r="D126" s="308"/>
      <c r="E126" s="151"/>
      <c r="F126" s="151"/>
      <c r="G126" s="151"/>
      <c r="H126" s="906" t="s">
        <v>385</v>
      </c>
      <c r="I126" s="906"/>
      <c r="J126" s="906"/>
      <c r="K126" s="906"/>
      <c r="L126" s="151"/>
      <c r="M126" s="151"/>
      <c r="N126" s="151"/>
    </row>
    <row r="127" spans="1:14">
      <c r="A127" s="151"/>
      <c r="B127" s="230" t="s">
        <v>398</v>
      </c>
      <c r="C127" s="263" t="s">
        <v>214</v>
      </c>
      <c r="D127" s="234" t="s">
        <v>215</v>
      </c>
      <c r="E127" s="263" t="s">
        <v>216</v>
      </c>
      <c r="F127" s="263" t="s">
        <v>217</v>
      </c>
      <c r="G127" s="278" t="s">
        <v>218</v>
      </c>
      <c r="H127" s="234" t="s">
        <v>256</v>
      </c>
      <c r="I127" s="231" t="s">
        <v>257</v>
      </c>
      <c r="J127" s="231" t="s">
        <v>259</v>
      </c>
      <c r="K127" s="231" t="s">
        <v>341</v>
      </c>
      <c r="L127" s="231" t="s">
        <v>258</v>
      </c>
      <c r="N127" s="151"/>
    </row>
    <row r="128" spans="1:14">
      <c r="A128" s="151"/>
      <c r="B128" s="309" t="s">
        <v>399</v>
      </c>
      <c r="C128" s="616"/>
      <c r="D128" s="301"/>
      <c r="E128" s="301"/>
      <c r="F128" s="301"/>
      <c r="G128" s="301"/>
      <c r="H128" s="301"/>
      <c r="I128" s="301"/>
      <c r="J128" s="301"/>
      <c r="K128" s="301"/>
      <c r="L128" s="301"/>
      <c r="N128" s="151"/>
    </row>
    <row r="129" spans="1:14">
      <c r="A129" s="151"/>
      <c r="B129" s="280" t="s">
        <v>336</v>
      </c>
      <c r="C129" s="236">
        <v>164</v>
      </c>
      <c r="D129" s="267">
        <v>191</v>
      </c>
      <c r="E129" s="267">
        <v>6</v>
      </c>
      <c r="F129" s="267">
        <v>42</v>
      </c>
      <c r="G129" s="267">
        <v>43</v>
      </c>
      <c r="H129" s="267">
        <v>41</v>
      </c>
      <c r="I129" s="267">
        <v>64</v>
      </c>
      <c r="J129" s="267">
        <v>21</v>
      </c>
      <c r="K129" s="267">
        <v>3</v>
      </c>
      <c r="L129" s="267">
        <v>38</v>
      </c>
      <c r="N129" s="151"/>
    </row>
    <row r="130" spans="1:14">
      <c r="A130" s="151"/>
      <c r="B130" s="280" t="s">
        <v>337</v>
      </c>
      <c r="C130" s="236">
        <v>1110</v>
      </c>
      <c r="D130" s="310">
        <v>1184</v>
      </c>
      <c r="E130" s="310">
        <v>80</v>
      </c>
      <c r="F130" s="310">
        <v>7</v>
      </c>
      <c r="G130" s="310">
        <v>7</v>
      </c>
      <c r="H130" s="310">
        <v>261</v>
      </c>
      <c r="I130" s="310">
        <v>599</v>
      </c>
      <c r="J130" s="310">
        <v>48</v>
      </c>
      <c r="K130" s="310">
        <v>4</v>
      </c>
      <c r="L130" s="310">
        <v>202</v>
      </c>
      <c r="N130" s="151"/>
    </row>
    <row r="131" spans="1:14">
      <c r="A131" s="151"/>
      <c r="B131" s="309" t="s">
        <v>400</v>
      </c>
      <c r="C131" s="616"/>
      <c r="D131" s="311"/>
      <c r="E131" s="311"/>
      <c r="F131" s="311"/>
      <c r="G131" s="311"/>
      <c r="H131" s="311"/>
      <c r="I131" s="311"/>
      <c r="J131" s="311"/>
      <c r="K131" s="151"/>
      <c r="L131" s="311"/>
      <c r="N131" s="151"/>
    </row>
    <row r="132" spans="1:14">
      <c r="A132" s="151"/>
      <c r="B132" s="280" t="s">
        <v>336</v>
      </c>
      <c r="C132" s="236">
        <v>10</v>
      </c>
      <c r="D132" s="267">
        <v>14</v>
      </c>
      <c r="E132" s="267">
        <v>6</v>
      </c>
      <c r="F132" s="267">
        <v>42</v>
      </c>
      <c r="G132" s="267">
        <v>43</v>
      </c>
      <c r="H132" s="267">
        <v>2</v>
      </c>
      <c r="I132" s="267">
        <v>7</v>
      </c>
      <c r="J132" s="267">
        <v>1</v>
      </c>
      <c r="K132" s="267">
        <v>1</v>
      </c>
      <c r="L132" s="267">
        <v>0</v>
      </c>
      <c r="N132" s="151"/>
    </row>
    <row r="133" spans="1:14">
      <c r="A133" s="151"/>
      <c r="B133" s="280" t="s">
        <v>337</v>
      </c>
      <c r="C133" s="236">
        <v>75</v>
      </c>
      <c r="D133" s="310">
        <v>73</v>
      </c>
      <c r="E133" s="310">
        <v>80</v>
      </c>
      <c r="F133" s="310">
        <v>7</v>
      </c>
      <c r="G133" s="310">
        <v>7</v>
      </c>
      <c r="H133" s="310">
        <v>2</v>
      </c>
      <c r="I133" s="310">
        <v>65</v>
      </c>
      <c r="J133" s="310">
        <v>2</v>
      </c>
      <c r="K133" s="310">
        <v>0</v>
      </c>
      <c r="L133" s="310">
        <v>6</v>
      </c>
      <c r="N133" s="151"/>
    </row>
    <row r="134" spans="1:14">
      <c r="A134" s="151"/>
      <c r="B134" s="309" t="s">
        <v>401</v>
      </c>
      <c r="C134" s="616"/>
      <c r="D134" s="301"/>
      <c r="E134" s="301"/>
      <c r="F134" s="301"/>
      <c r="G134" s="301"/>
      <c r="H134" s="301"/>
      <c r="I134" s="301"/>
      <c r="J134" s="301"/>
      <c r="K134" s="301"/>
      <c r="L134" s="301"/>
      <c r="N134" s="151"/>
    </row>
    <row r="135" spans="1:14">
      <c r="A135" s="151"/>
      <c r="B135" s="280" t="s">
        <v>336</v>
      </c>
      <c r="C135" s="236">
        <v>12</v>
      </c>
      <c r="D135" s="267">
        <v>7</v>
      </c>
      <c r="E135" s="267">
        <v>6</v>
      </c>
      <c r="F135" s="267">
        <v>49</v>
      </c>
      <c r="G135" s="267">
        <v>39</v>
      </c>
      <c r="H135" s="267">
        <v>3</v>
      </c>
      <c r="I135" s="267">
        <v>7</v>
      </c>
      <c r="J135" s="267">
        <v>0</v>
      </c>
      <c r="K135" s="267">
        <v>1</v>
      </c>
      <c r="L135" s="267">
        <v>2</v>
      </c>
      <c r="N135" s="151"/>
    </row>
    <row r="136" spans="1:14" ht="15" thickBot="1">
      <c r="A136" s="151"/>
      <c r="B136" s="617" t="s">
        <v>337</v>
      </c>
      <c r="C136" s="269">
        <v>67</v>
      </c>
      <c r="D136" s="618">
        <v>67</v>
      </c>
      <c r="E136" s="618">
        <v>80</v>
      </c>
      <c r="F136" s="618">
        <v>8</v>
      </c>
      <c r="G136" s="618">
        <v>4</v>
      </c>
      <c r="H136" s="618">
        <v>2</v>
      </c>
      <c r="I136" s="618">
        <v>65</v>
      </c>
      <c r="J136" s="618">
        <v>1</v>
      </c>
      <c r="K136" s="618">
        <v>0</v>
      </c>
      <c r="L136" s="618">
        <v>5</v>
      </c>
      <c r="N136" s="151"/>
    </row>
    <row r="137" spans="1:14">
      <c r="A137" s="151"/>
      <c r="B137" s="657" t="s">
        <v>402</v>
      </c>
      <c r="C137" s="151"/>
      <c r="D137" s="151"/>
      <c r="E137" s="151"/>
      <c r="F137" s="151"/>
      <c r="G137" s="151"/>
      <c r="H137" s="151"/>
      <c r="I137" s="151"/>
      <c r="J137" s="151"/>
      <c r="K137" s="151"/>
      <c r="L137" s="151"/>
      <c r="M137" s="151"/>
      <c r="N137" s="151"/>
    </row>
    <row r="138" spans="1:14">
      <c r="A138" s="151"/>
      <c r="B138" s="151"/>
      <c r="C138" s="151"/>
      <c r="D138" s="151"/>
      <c r="E138" s="151"/>
      <c r="F138" s="151"/>
      <c r="G138" s="151"/>
      <c r="H138" s="312"/>
      <c r="I138" s="151"/>
      <c r="J138" s="151"/>
      <c r="K138" s="151"/>
      <c r="L138" s="151"/>
      <c r="M138" s="151"/>
      <c r="N138" s="151"/>
    </row>
    <row r="139" spans="1:14">
      <c r="A139" s="151"/>
      <c r="B139" s="230" t="s">
        <v>46</v>
      </c>
      <c r="C139" s="263" t="s">
        <v>214</v>
      </c>
      <c r="D139" s="263" t="s">
        <v>215</v>
      </c>
      <c r="E139" s="263" t="s">
        <v>216</v>
      </c>
      <c r="F139" s="263" t="s">
        <v>217</v>
      </c>
      <c r="G139" s="263" t="s">
        <v>218</v>
      </c>
      <c r="I139" s="151"/>
      <c r="J139" s="151"/>
      <c r="K139" s="151"/>
      <c r="L139" s="151"/>
      <c r="M139" s="151"/>
      <c r="N139" s="151"/>
    </row>
    <row r="140" spans="1:14" ht="15" thickBot="1">
      <c r="A140" s="151"/>
      <c r="B140" s="313" t="s">
        <v>403</v>
      </c>
      <c r="C140" s="241">
        <v>0</v>
      </c>
      <c r="D140" s="314">
        <v>0</v>
      </c>
      <c r="E140" s="314">
        <v>0</v>
      </c>
      <c r="F140" s="314">
        <v>0</v>
      </c>
      <c r="G140" s="314">
        <v>0</v>
      </c>
      <c r="I140" s="151"/>
      <c r="J140" s="151"/>
      <c r="K140" s="151"/>
      <c r="L140" s="312"/>
      <c r="M140" s="151"/>
      <c r="N140" s="151"/>
    </row>
    <row r="141" spans="1:14">
      <c r="A141" s="151"/>
      <c r="B141" s="151"/>
      <c r="C141" s="151"/>
      <c r="D141" s="151"/>
      <c r="E141" s="151"/>
      <c r="F141" s="151"/>
      <c r="G141" s="151"/>
      <c r="H141" s="312"/>
      <c r="I141" s="151"/>
      <c r="J141" s="151"/>
      <c r="K141" s="151"/>
      <c r="L141" s="151"/>
      <c r="M141" s="151"/>
      <c r="N141" s="151"/>
    </row>
    <row r="142" spans="1:14">
      <c r="A142" s="151"/>
      <c r="B142" s="151"/>
      <c r="C142" s="151"/>
      <c r="D142" s="151"/>
      <c r="E142" s="151"/>
      <c r="F142" s="151"/>
      <c r="G142" s="151"/>
      <c r="H142" s="151"/>
      <c r="I142" s="151"/>
      <c r="J142" s="151"/>
      <c r="K142" s="151"/>
      <c r="L142" s="151"/>
      <c r="M142" s="151"/>
      <c r="N142" s="151"/>
    </row>
    <row r="143" spans="1:14">
      <c r="A143" s="151"/>
      <c r="B143" s="230" t="s">
        <v>47</v>
      </c>
      <c r="C143" s="263" t="s">
        <v>214</v>
      </c>
      <c r="D143" s="263" t="s">
        <v>215</v>
      </c>
      <c r="E143" s="263" t="s">
        <v>216</v>
      </c>
      <c r="F143" s="263" t="s">
        <v>217</v>
      </c>
      <c r="G143" s="263" t="s">
        <v>218</v>
      </c>
      <c r="I143" s="151"/>
      <c r="J143" s="151"/>
      <c r="K143" s="151"/>
      <c r="L143" s="151"/>
      <c r="M143" s="151"/>
      <c r="N143" s="151"/>
    </row>
    <row r="144" spans="1:14" ht="29.5" thickBot="1">
      <c r="A144" s="151"/>
      <c r="B144" s="283" t="s">
        <v>404</v>
      </c>
      <c r="C144" s="315">
        <v>1</v>
      </c>
      <c r="D144" s="316">
        <v>1</v>
      </c>
      <c r="E144" s="316">
        <v>1</v>
      </c>
      <c r="F144" s="316">
        <v>1</v>
      </c>
      <c r="G144" s="316">
        <v>1</v>
      </c>
      <c r="I144" s="159"/>
      <c r="J144" s="151"/>
      <c r="K144" s="151"/>
      <c r="L144" s="151"/>
      <c r="M144" s="151"/>
      <c r="N144" s="151"/>
    </row>
    <row r="145" spans="1:14">
      <c r="A145" s="159"/>
      <c r="B145" s="235"/>
      <c r="C145" s="235"/>
      <c r="D145" s="160"/>
      <c r="E145" s="160"/>
      <c r="F145" s="160"/>
      <c r="G145" s="160"/>
      <c r="H145" s="159"/>
      <c r="J145" s="159"/>
      <c r="K145" s="159"/>
      <c r="L145" s="159"/>
      <c r="M145" s="159"/>
      <c r="N145" s="159"/>
    </row>
    <row r="146" spans="1:14">
      <c r="B146" s="317" t="s">
        <v>405</v>
      </c>
      <c r="C146" s="318"/>
      <c r="D146" s="319"/>
      <c r="E146" s="319"/>
      <c r="F146" s="319"/>
      <c r="G146" s="319"/>
      <c r="H146" s="319"/>
      <c r="I146" s="319"/>
      <c r="J146" s="319"/>
      <c r="K146" s="320"/>
      <c r="L146" s="321"/>
    </row>
    <row r="147" spans="1:14">
      <c r="B147" s="322" t="s">
        <v>406</v>
      </c>
      <c r="C147" s="323"/>
      <c r="D147" s="323"/>
      <c r="E147" s="323"/>
      <c r="F147" s="323"/>
      <c r="G147" s="323"/>
      <c r="H147" s="323"/>
      <c r="I147" s="323"/>
      <c r="J147" s="323"/>
      <c r="K147" s="324"/>
      <c r="L147" s="325"/>
    </row>
    <row r="148" spans="1:14">
      <c r="B148" s="326" t="s">
        <v>407</v>
      </c>
      <c r="C148" s="323"/>
      <c r="D148" s="323"/>
      <c r="E148" s="323"/>
      <c r="F148" s="323"/>
      <c r="G148" s="323"/>
      <c r="H148" s="323"/>
      <c r="I148" s="323"/>
      <c r="J148" s="323"/>
      <c r="K148" s="156"/>
      <c r="L148" s="325"/>
    </row>
    <row r="149" spans="1:14">
      <c r="B149" s="327"/>
      <c r="C149" s="328"/>
      <c r="D149" s="328"/>
      <c r="E149" s="328"/>
      <c r="F149" s="328"/>
      <c r="G149" s="328"/>
      <c r="H149" s="328"/>
      <c r="I149" s="328"/>
      <c r="J149" s="328"/>
      <c r="K149" s="328"/>
      <c r="L149" s="329"/>
    </row>
    <row r="150" spans="1:14" ht="43.5">
      <c r="B150" s="330" t="s">
        <v>408</v>
      </c>
      <c r="C150" s="331"/>
      <c r="D150" s="331"/>
      <c r="E150" s="331"/>
      <c r="F150" s="331"/>
      <c r="G150" s="331"/>
      <c r="H150" s="331"/>
      <c r="I150" s="331"/>
      <c r="J150" s="331"/>
      <c r="K150" s="331"/>
      <c r="L150" s="332"/>
    </row>
    <row r="152" spans="1:14">
      <c r="B152" s="578"/>
    </row>
  </sheetData>
  <sheetProtection algorithmName="SHA-512" hashValue="fy67jhArMW+WrG8MqE+4DbWD7TjBoQ0p19jTkMqTk2/OY1jwiRANbYcARPaZ0ADSzvLBz37+wyp0Y0hoMR7NCw==" saltValue="6wA6uJ57dNqG8bDvclXg3A==" spinCount="100000" sheet="1" objects="1" scenarios="1" selectLockedCells="1" selectUnlockedCells="1"/>
  <mergeCells count="8">
    <mergeCell ref="H126:K126"/>
    <mergeCell ref="B64:G64"/>
    <mergeCell ref="C103:D103"/>
    <mergeCell ref="E103:F103"/>
    <mergeCell ref="G103:H103"/>
    <mergeCell ref="I103:J103"/>
    <mergeCell ref="K103:L103"/>
    <mergeCell ref="H118:M118"/>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C8C7A-749B-4CE0-9830-98E508312160}">
  <sheetPr codeName="Sheet7">
    <pageSetUpPr fitToPage="1"/>
  </sheetPr>
  <dimension ref="B2:R76"/>
  <sheetViews>
    <sheetView showGridLines="0" topLeftCell="A7" zoomScaleNormal="100" workbookViewId="0">
      <selection activeCell="Q30" sqref="Q30"/>
    </sheetView>
  </sheetViews>
  <sheetFormatPr defaultColWidth="7.453125" defaultRowHeight="14.5"/>
  <cols>
    <col min="1" max="1" width="3.453125" style="6" customWidth="1"/>
    <col min="2" max="2" width="42.7265625" style="6" customWidth="1"/>
    <col min="3" max="3" width="13" style="6" customWidth="1"/>
    <col min="4" max="4" width="13" style="8" customWidth="1"/>
    <col min="5" max="5" width="18.7265625" style="8" customWidth="1"/>
    <col min="6" max="6" width="34.54296875" style="8" customWidth="1"/>
    <col min="7" max="7" width="18" style="8" customWidth="1"/>
    <col min="8" max="9" width="13" style="8" customWidth="1"/>
    <col min="10" max="11" width="13" style="7" customWidth="1"/>
    <col min="12" max="16383" width="7.453125" style="6"/>
    <col min="16384" max="16384" width="7.453125" style="6" bestFit="1"/>
  </cols>
  <sheetData>
    <row r="2" spans="2:17">
      <c r="F2" s="124" t="s">
        <v>279</v>
      </c>
      <c r="H2" s="29"/>
    </row>
    <row r="3" spans="2:17">
      <c r="H3" s="13"/>
      <c r="J3" s="29"/>
    </row>
    <row r="6" spans="2:17">
      <c r="B6" s="335"/>
      <c r="C6" s="335"/>
      <c r="D6" s="336"/>
      <c r="E6" s="336"/>
      <c r="F6" s="336"/>
      <c r="G6" s="336"/>
      <c r="H6" s="336"/>
      <c r="I6" s="336"/>
      <c r="J6" s="170"/>
      <c r="K6" s="170"/>
      <c r="L6" s="335"/>
      <c r="M6" s="335"/>
      <c r="N6" s="335"/>
      <c r="O6" s="335"/>
      <c r="P6" s="335"/>
    </row>
    <row r="7" spans="2:17">
      <c r="B7" s="337" t="s">
        <v>409</v>
      </c>
      <c r="C7" s="337"/>
      <c r="D7" s="338"/>
      <c r="E7" s="338"/>
      <c r="F7" s="338"/>
      <c r="G7" s="338"/>
      <c r="H7" s="94"/>
      <c r="I7" s="94"/>
      <c r="J7" s="170"/>
      <c r="K7" s="170"/>
      <c r="L7" s="335"/>
      <c r="M7" s="335"/>
      <c r="N7" s="335"/>
      <c r="O7" s="335"/>
      <c r="P7" s="335"/>
    </row>
    <row r="8" spans="2:17">
      <c r="B8" s="339" t="s">
        <v>49</v>
      </c>
      <c r="C8" s="339"/>
      <c r="D8" s="339"/>
      <c r="E8" s="339"/>
      <c r="F8" s="339"/>
      <c r="G8" s="340" t="s">
        <v>214</v>
      </c>
      <c r="H8" s="340" t="s">
        <v>215</v>
      </c>
      <c r="I8" s="341" t="s">
        <v>216</v>
      </c>
      <c r="J8" s="342" t="s">
        <v>217</v>
      </c>
      <c r="K8" s="343" t="s">
        <v>218</v>
      </c>
      <c r="L8" s="343" t="s">
        <v>219</v>
      </c>
      <c r="M8" s="343" t="s">
        <v>238</v>
      </c>
      <c r="N8" s="170"/>
      <c r="O8" s="170"/>
      <c r="P8" s="335"/>
      <c r="Q8" s="335"/>
    </row>
    <row r="9" spans="2:17">
      <c r="B9" s="344" t="s">
        <v>410</v>
      </c>
      <c r="C9" s="344"/>
      <c r="D9" s="344"/>
      <c r="E9" s="344"/>
      <c r="F9" s="345"/>
      <c r="G9" s="346">
        <v>1</v>
      </c>
      <c r="H9" s="347">
        <v>1</v>
      </c>
      <c r="I9" s="347">
        <v>1</v>
      </c>
      <c r="J9" s="347">
        <v>1</v>
      </c>
      <c r="K9" s="347">
        <v>1</v>
      </c>
      <c r="L9" s="347">
        <v>1</v>
      </c>
      <c r="M9" s="347">
        <v>1</v>
      </c>
      <c r="N9" s="170"/>
      <c r="O9" s="170"/>
      <c r="P9" s="335"/>
      <c r="Q9" s="335"/>
    </row>
    <row r="10" spans="2:17" s="11" customFormat="1">
      <c r="B10" s="348"/>
      <c r="C10" s="348"/>
      <c r="D10" s="348"/>
      <c r="E10" s="348"/>
      <c r="F10" s="348"/>
      <c r="G10" s="349"/>
      <c r="H10" s="349"/>
      <c r="I10" s="349"/>
      <c r="J10" s="335"/>
      <c r="K10" s="348"/>
      <c r="L10" s="348"/>
      <c r="M10" s="170"/>
      <c r="N10" s="170"/>
      <c r="O10" s="335"/>
      <c r="P10" s="335"/>
      <c r="Q10" s="335"/>
    </row>
    <row r="11" spans="2:17" s="11" customFormat="1">
      <c r="B11" s="348"/>
      <c r="C11" s="348"/>
      <c r="D11" s="348"/>
      <c r="E11" s="348"/>
      <c r="F11" s="348"/>
      <c r="G11" s="349"/>
      <c r="H11" s="349"/>
      <c r="I11" s="349"/>
      <c r="J11" s="335"/>
      <c r="K11" s="348"/>
      <c r="L11" s="348"/>
      <c r="M11" s="170"/>
      <c r="N11" s="170"/>
      <c r="O11" s="335"/>
      <c r="P11" s="335"/>
      <c r="Q11" s="335"/>
    </row>
    <row r="12" spans="2:17" s="11" customFormat="1">
      <c r="B12" s="337" t="s">
        <v>411</v>
      </c>
      <c r="C12" s="337"/>
      <c r="D12" s="348"/>
      <c r="E12" s="348"/>
      <c r="F12" s="348"/>
      <c r="G12" s="349"/>
      <c r="H12" s="349"/>
      <c r="I12" s="349"/>
      <c r="J12" s="335"/>
      <c r="K12" s="348"/>
      <c r="L12" s="348"/>
      <c r="M12" s="170"/>
      <c r="N12" s="170"/>
      <c r="O12" s="335"/>
      <c r="P12" s="335"/>
      <c r="Q12" s="335"/>
    </row>
    <row r="13" spans="2:17">
      <c r="B13" s="339" t="s">
        <v>51</v>
      </c>
      <c r="C13" s="339"/>
      <c r="D13" s="339"/>
      <c r="E13" s="339"/>
      <c r="F13" s="339"/>
      <c r="G13" s="340" t="s">
        <v>214</v>
      </c>
      <c r="H13" s="340" t="s">
        <v>215</v>
      </c>
      <c r="I13" s="340" t="s">
        <v>216</v>
      </c>
      <c r="J13" s="342" t="s">
        <v>217</v>
      </c>
      <c r="K13" s="343" t="s">
        <v>218</v>
      </c>
      <c r="L13" s="343" t="s">
        <v>219</v>
      </c>
      <c r="M13" s="343" t="s">
        <v>238</v>
      </c>
      <c r="N13" s="170"/>
      <c r="O13" s="170"/>
      <c r="P13" s="335"/>
      <c r="Q13" s="335"/>
    </row>
    <row r="14" spans="2:17">
      <c r="B14" s="910" t="s">
        <v>412</v>
      </c>
      <c r="C14" s="910"/>
      <c r="D14" s="910"/>
      <c r="E14" s="910"/>
      <c r="F14" s="350"/>
      <c r="G14" s="631">
        <v>3</v>
      </c>
      <c r="H14" s="183">
        <v>3</v>
      </c>
      <c r="I14" s="183">
        <v>3</v>
      </c>
      <c r="J14" s="183">
        <v>3</v>
      </c>
      <c r="K14" s="351">
        <v>3</v>
      </c>
      <c r="L14" s="351">
        <v>3</v>
      </c>
      <c r="M14" s="351">
        <v>2</v>
      </c>
      <c r="N14" s="170"/>
      <c r="O14" s="170"/>
      <c r="P14" s="335"/>
      <c r="Q14" s="335"/>
    </row>
    <row r="15" spans="2:17" ht="32.25" customHeight="1" thickBot="1">
      <c r="B15" s="911" t="s">
        <v>413</v>
      </c>
      <c r="C15" s="911"/>
      <c r="D15" s="911"/>
      <c r="E15" s="911"/>
      <c r="F15" s="352"/>
      <c r="G15" s="346">
        <v>1</v>
      </c>
      <c r="H15" s="347">
        <v>1</v>
      </c>
      <c r="I15" s="347">
        <v>1</v>
      </c>
      <c r="J15" s="347">
        <v>1</v>
      </c>
      <c r="K15" s="347">
        <v>1</v>
      </c>
      <c r="L15" s="347">
        <v>1</v>
      </c>
      <c r="M15" s="347">
        <v>1</v>
      </c>
      <c r="N15" s="170"/>
      <c r="O15" s="170"/>
      <c r="P15" s="335"/>
      <c r="Q15" s="335"/>
    </row>
    <row r="16" spans="2:17">
      <c r="B16" s="353" t="s">
        <v>414</v>
      </c>
      <c r="C16" s="353"/>
      <c r="D16" s="336"/>
      <c r="E16" s="336"/>
      <c r="F16" s="336"/>
      <c r="G16" s="354"/>
      <c r="H16" s="354"/>
      <c r="I16" s="354"/>
      <c r="J16" s="336"/>
      <c r="K16" s="336"/>
      <c r="L16" s="336"/>
      <c r="M16" s="336"/>
      <c r="N16" s="170"/>
      <c r="O16" s="170"/>
      <c r="P16" s="335"/>
      <c r="Q16" s="335"/>
    </row>
    <row r="17" spans="2:18">
      <c r="B17" s="353"/>
      <c r="C17" s="353"/>
      <c r="D17" s="336"/>
      <c r="E17" s="336"/>
      <c r="F17" s="336"/>
      <c r="G17" s="354"/>
      <c r="H17" s="354"/>
      <c r="I17" s="354"/>
      <c r="J17" s="336"/>
      <c r="K17" s="336"/>
      <c r="L17" s="336"/>
      <c r="M17" s="336"/>
      <c r="N17" s="170"/>
      <c r="O17" s="170"/>
      <c r="P17" s="335"/>
      <c r="Q17" s="335"/>
    </row>
    <row r="18" spans="2:18">
      <c r="B18" s="335"/>
      <c r="C18" s="335"/>
      <c r="D18" s="336"/>
      <c r="E18" s="336"/>
      <c r="F18" s="336"/>
      <c r="G18" s="354"/>
      <c r="H18" s="354"/>
      <c r="I18" s="354"/>
      <c r="J18" s="336"/>
      <c r="K18" s="336"/>
      <c r="L18" s="336"/>
      <c r="M18" s="336"/>
      <c r="N18" s="170"/>
      <c r="O18" s="170"/>
      <c r="P18" s="335"/>
      <c r="Q18" s="335"/>
    </row>
    <row r="19" spans="2:18">
      <c r="B19" s="337" t="s">
        <v>415</v>
      </c>
      <c r="C19" s="337"/>
      <c r="D19" s="338"/>
      <c r="E19" s="338"/>
      <c r="F19" s="338"/>
      <c r="G19" s="355"/>
      <c r="H19" s="355"/>
      <c r="I19" s="355"/>
      <c r="J19" s="338"/>
      <c r="K19" s="336"/>
      <c r="L19" s="336"/>
      <c r="M19" s="94"/>
      <c r="N19" s="170"/>
      <c r="O19" s="170"/>
      <c r="P19" s="335"/>
      <c r="Q19" s="335"/>
    </row>
    <row r="20" spans="2:18">
      <c r="B20" s="339" t="s">
        <v>52</v>
      </c>
      <c r="C20" s="339"/>
      <c r="D20" s="339"/>
      <c r="E20" s="339"/>
      <c r="F20" s="339"/>
      <c r="G20" s="340" t="s">
        <v>214</v>
      </c>
      <c r="H20" s="341" t="s">
        <v>215</v>
      </c>
      <c r="I20" s="341" t="s">
        <v>216</v>
      </c>
      <c r="J20" s="342" t="s">
        <v>217</v>
      </c>
      <c r="K20" s="343" t="s">
        <v>218</v>
      </c>
      <c r="L20" s="343" t="s">
        <v>219</v>
      </c>
      <c r="M20" s="343" t="s">
        <v>238</v>
      </c>
      <c r="N20" s="170"/>
      <c r="O20" s="170"/>
      <c r="P20" s="170"/>
      <c r="Q20" s="170"/>
      <c r="R20" s="7"/>
    </row>
    <row r="21" spans="2:18">
      <c r="B21" s="344" t="s">
        <v>416</v>
      </c>
      <c r="C21" s="344"/>
      <c r="D21" s="344"/>
      <c r="E21" s="344"/>
      <c r="F21" s="345"/>
      <c r="G21" s="641" t="s">
        <v>417</v>
      </c>
      <c r="H21" s="356" t="s">
        <v>418</v>
      </c>
      <c r="I21" s="356" t="s">
        <v>419</v>
      </c>
      <c r="J21" s="357" t="s">
        <v>420</v>
      </c>
      <c r="K21" s="358" t="s">
        <v>421</v>
      </c>
      <c r="L21" s="358" t="s">
        <v>422</v>
      </c>
      <c r="M21" s="358" t="s">
        <v>417</v>
      </c>
      <c r="N21" s="170"/>
      <c r="O21" s="170"/>
      <c r="P21" s="170"/>
      <c r="Q21" s="170"/>
      <c r="R21" s="7"/>
    </row>
    <row r="22" spans="2:18" ht="15" customHeight="1">
      <c r="B22" s="359"/>
      <c r="C22" s="359"/>
      <c r="D22" s="359"/>
      <c r="E22" s="359"/>
      <c r="F22" s="359"/>
      <c r="G22" s="360"/>
      <c r="H22" s="360"/>
      <c r="I22" s="360"/>
      <c r="J22" s="359"/>
      <c r="K22" s="359"/>
      <c r="L22" s="170"/>
      <c r="M22" s="170"/>
      <c r="N22" s="335"/>
      <c r="O22" s="335"/>
      <c r="P22" s="335"/>
      <c r="Q22" s="335"/>
    </row>
    <row r="23" spans="2:18">
      <c r="B23" s="361"/>
      <c r="C23" s="361"/>
      <c r="D23" s="362"/>
      <c r="E23" s="362"/>
      <c r="F23" s="362"/>
      <c r="G23" s="363"/>
      <c r="H23" s="363"/>
      <c r="I23" s="363"/>
      <c r="J23" s="362"/>
      <c r="K23" s="362"/>
      <c r="L23" s="170"/>
      <c r="M23" s="170"/>
      <c r="N23" s="335"/>
      <c r="O23" s="335"/>
      <c r="P23" s="335"/>
      <c r="Q23" s="335"/>
    </row>
    <row r="24" spans="2:18">
      <c r="B24" s="364" t="s">
        <v>423</v>
      </c>
      <c r="C24" s="364"/>
      <c r="D24" s="336"/>
      <c r="E24" s="336"/>
      <c r="F24" s="336"/>
      <c r="G24" s="354"/>
      <c r="H24" s="354"/>
      <c r="I24" s="354"/>
      <c r="J24" s="336"/>
      <c r="K24" s="336"/>
      <c r="L24" s="170"/>
      <c r="M24" s="170"/>
      <c r="N24" s="335"/>
      <c r="O24" s="335"/>
      <c r="P24" s="335"/>
      <c r="Q24" s="335"/>
    </row>
    <row r="25" spans="2:18">
      <c r="B25" s="339" t="s">
        <v>53</v>
      </c>
      <c r="C25" s="339"/>
      <c r="D25" s="339"/>
      <c r="E25" s="339"/>
      <c r="F25" s="339"/>
      <c r="G25" s="340" t="s">
        <v>214</v>
      </c>
      <c r="H25" s="341" t="s">
        <v>215</v>
      </c>
      <c r="I25" s="341" t="s">
        <v>216</v>
      </c>
      <c r="J25" s="342" t="s">
        <v>217</v>
      </c>
      <c r="K25" s="343" t="s">
        <v>218</v>
      </c>
      <c r="L25" s="343" t="s">
        <v>219</v>
      </c>
      <c r="M25" s="343" t="s">
        <v>220</v>
      </c>
      <c r="N25" s="14"/>
      <c r="O25" s="170"/>
      <c r="P25" s="335"/>
      <c r="Q25" s="335"/>
    </row>
    <row r="26" spans="2:18" ht="15" customHeight="1">
      <c r="B26" s="910" t="s">
        <v>424</v>
      </c>
      <c r="C26" s="910"/>
      <c r="D26" s="910"/>
      <c r="E26" s="910"/>
      <c r="F26" s="365"/>
      <c r="G26" s="662">
        <v>284</v>
      </c>
      <c r="H26" s="366">
        <v>143</v>
      </c>
      <c r="I26" s="366">
        <v>103</v>
      </c>
      <c r="J26" s="366">
        <v>134</v>
      </c>
      <c r="K26" s="351">
        <v>110</v>
      </c>
      <c r="L26" s="351">
        <v>108</v>
      </c>
      <c r="M26" s="351">
        <v>165</v>
      </c>
      <c r="N26" s="170"/>
      <c r="O26" s="170"/>
      <c r="P26" s="335"/>
      <c r="Q26" s="335"/>
    </row>
    <row r="27" spans="2:18">
      <c r="B27" s="912" t="s">
        <v>425</v>
      </c>
      <c r="C27" s="912"/>
      <c r="D27" s="912"/>
      <c r="E27" s="912"/>
      <c r="F27" s="367"/>
      <c r="G27" s="663">
        <v>0.92</v>
      </c>
      <c r="H27" s="368">
        <v>0.85</v>
      </c>
      <c r="I27" s="368">
        <v>0.56999999999999995</v>
      </c>
      <c r="J27" s="368">
        <v>4.5662100456621002E-2</v>
      </c>
      <c r="K27" s="369">
        <v>0.01</v>
      </c>
      <c r="L27" s="369">
        <v>0.01</v>
      </c>
      <c r="M27" s="369">
        <v>0.06</v>
      </c>
      <c r="N27" s="170"/>
      <c r="O27" s="170"/>
      <c r="P27" s="335"/>
      <c r="Q27" s="335"/>
    </row>
    <row r="28" spans="2:18">
      <c r="B28" s="912" t="s">
        <v>426</v>
      </c>
      <c r="C28" s="912"/>
      <c r="D28" s="912"/>
      <c r="E28" s="912"/>
      <c r="F28" s="370"/>
      <c r="G28" s="663">
        <v>1</v>
      </c>
      <c r="H28" s="368">
        <v>1</v>
      </c>
      <c r="I28" s="368">
        <v>1</v>
      </c>
      <c r="J28" s="368">
        <f>388/1247</f>
        <v>0.3111467522052927</v>
      </c>
      <c r="K28" s="369">
        <v>0.15</v>
      </c>
      <c r="L28" s="369">
        <v>0.13</v>
      </c>
      <c r="M28" s="369">
        <v>0.11</v>
      </c>
      <c r="N28" s="170"/>
      <c r="O28" s="170"/>
      <c r="P28" s="335"/>
      <c r="Q28" s="335"/>
    </row>
    <row r="29" spans="2:18" ht="15" customHeight="1" thickBot="1">
      <c r="B29" s="911" t="s">
        <v>427</v>
      </c>
      <c r="C29" s="911"/>
      <c r="D29" s="911"/>
      <c r="E29" s="911"/>
      <c r="F29" s="371"/>
      <c r="G29" s="664">
        <v>1682</v>
      </c>
      <c r="H29" s="357">
        <v>1622</v>
      </c>
      <c r="I29" s="357">
        <v>1156</v>
      </c>
      <c r="J29" s="357">
        <v>829</v>
      </c>
      <c r="K29" s="372">
        <v>758</v>
      </c>
      <c r="L29" s="372">
        <v>618</v>
      </c>
      <c r="M29" s="372">
        <v>745</v>
      </c>
      <c r="N29" s="170"/>
      <c r="O29" s="170"/>
      <c r="P29" s="335"/>
      <c r="Q29" s="335"/>
    </row>
    <row r="30" spans="2:18" s="7" customFormat="1" ht="42" customHeight="1">
      <c r="B30" s="913" t="s">
        <v>428</v>
      </c>
      <c r="C30" s="913"/>
      <c r="D30" s="913"/>
      <c r="E30" s="913"/>
      <c r="F30" s="913"/>
      <c r="G30" s="913"/>
      <c r="H30" s="913"/>
      <c r="I30" s="913"/>
      <c r="J30" s="913"/>
      <c r="K30" s="913"/>
      <c r="L30" s="170"/>
      <c r="M30" s="170"/>
      <c r="N30" s="170"/>
      <c r="O30" s="170"/>
      <c r="P30" s="170"/>
    </row>
    <row r="31" spans="2:18" s="7" customFormat="1" ht="15" customHeight="1">
      <c r="B31" s="88"/>
      <c r="C31" s="88"/>
      <c r="D31" s="88"/>
      <c r="E31" s="88"/>
      <c r="F31" s="373"/>
      <c r="G31" s="373"/>
      <c r="H31" s="88"/>
      <c r="I31" s="88"/>
      <c r="J31" s="170"/>
      <c r="K31" s="170"/>
      <c r="L31" s="170"/>
      <c r="M31" s="170"/>
      <c r="N31" s="170"/>
      <c r="O31" s="170"/>
      <c r="P31" s="170"/>
    </row>
    <row r="32" spans="2:18">
      <c r="B32" s="335"/>
      <c r="C32" s="335"/>
      <c r="D32" s="336"/>
      <c r="E32" s="336"/>
      <c r="F32" s="336"/>
      <c r="G32" s="336"/>
      <c r="H32" s="336"/>
      <c r="I32" s="336"/>
      <c r="J32" s="170"/>
      <c r="K32" s="170"/>
      <c r="L32" s="335"/>
      <c r="M32" s="335"/>
      <c r="N32" s="335"/>
      <c r="O32" s="335"/>
      <c r="P32" s="335"/>
    </row>
    <row r="33" spans="2:18">
      <c r="B33" s="339" t="s">
        <v>54</v>
      </c>
      <c r="C33" s="339"/>
      <c r="D33" s="340" t="s">
        <v>214</v>
      </c>
      <c r="E33" s="340" t="s">
        <v>215</v>
      </c>
      <c r="F33" s="341" t="s">
        <v>216</v>
      </c>
      <c r="G33" s="341" t="s">
        <v>217</v>
      </c>
      <c r="H33" s="341" t="s">
        <v>218</v>
      </c>
      <c r="I33" s="341" t="s">
        <v>219</v>
      </c>
      <c r="J33" s="341" t="s">
        <v>238</v>
      </c>
      <c r="K33" s="336"/>
      <c r="L33" s="336"/>
      <c r="M33" s="336"/>
      <c r="N33" s="170"/>
      <c r="O33" s="170"/>
      <c r="P33" s="335"/>
      <c r="Q33" s="335"/>
      <c r="R33" s="335"/>
    </row>
    <row r="34" spans="2:18">
      <c r="B34" s="83" t="s">
        <v>429</v>
      </c>
      <c r="C34" s="86"/>
      <c r="D34" s="624">
        <v>0</v>
      </c>
      <c r="E34" s="366">
        <v>0</v>
      </c>
      <c r="F34" s="366">
        <v>0</v>
      </c>
      <c r="G34" s="366">
        <v>0</v>
      </c>
      <c r="H34" s="366">
        <v>0</v>
      </c>
      <c r="I34" s="366">
        <v>0</v>
      </c>
      <c r="J34" s="366">
        <v>0</v>
      </c>
      <c r="K34" s="334"/>
      <c r="L34" s="334"/>
      <c r="M34" s="334"/>
      <c r="N34" s="334"/>
      <c r="O34" s="170"/>
      <c r="P34" s="335"/>
      <c r="Q34" s="335"/>
      <c r="R34" s="335"/>
    </row>
    <row r="35" spans="2:18">
      <c r="B35" s="204" t="s">
        <v>430</v>
      </c>
      <c r="C35" s="88"/>
      <c r="D35" s="640">
        <v>0</v>
      </c>
      <c r="E35" s="374">
        <v>0</v>
      </c>
      <c r="F35" s="374">
        <v>0</v>
      </c>
      <c r="G35" s="374">
        <v>0</v>
      </c>
      <c r="H35" s="374">
        <v>0</v>
      </c>
      <c r="I35" s="374">
        <v>0</v>
      </c>
      <c r="J35" s="374">
        <v>0</v>
      </c>
      <c r="K35" s="334"/>
      <c r="L35" s="334"/>
      <c r="M35" s="334"/>
      <c r="N35" s="334"/>
      <c r="O35" s="170"/>
      <c r="P35" s="335"/>
      <c r="Q35" s="335"/>
      <c r="R35" s="335"/>
    </row>
    <row r="36" spans="2:18" ht="15" customHeight="1">
      <c r="B36" s="909"/>
      <c r="C36" s="909"/>
      <c r="D36" s="909"/>
      <c r="E36" s="909"/>
      <c r="F36" s="211"/>
      <c r="G36" s="211"/>
      <c r="H36" s="211"/>
      <c r="I36" s="334"/>
      <c r="J36" s="334"/>
      <c r="K36" s="170"/>
      <c r="L36" s="335"/>
      <c r="M36" s="335"/>
      <c r="N36" s="335"/>
      <c r="O36" s="335"/>
      <c r="P36" s="335"/>
    </row>
    <row r="37" spans="2:18">
      <c r="B37" s="335"/>
      <c r="C37" s="335"/>
      <c r="D37" s="334"/>
      <c r="E37" s="334"/>
      <c r="F37" s="334"/>
      <c r="G37" s="334"/>
      <c r="H37" s="334"/>
      <c r="I37" s="334"/>
      <c r="J37" s="334"/>
      <c r="K37" s="170"/>
      <c r="L37" s="335"/>
      <c r="M37" s="335"/>
      <c r="N37" s="335"/>
      <c r="O37" s="335"/>
      <c r="P37" s="335"/>
    </row>
    <row r="38" spans="2:18">
      <c r="B38" s="339" t="s">
        <v>431</v>
      </c>
      <c r="C38" s="375"/>
      <c r="D38" s="340" t="s">
        <v>214</v>
      </c>
      <c r="E38" s="340" t="s">
        <v>256</v>
      </c>
      <c r="F38" s="340" t="s">
        <v>257</v>
      </c>
      <c r="G38" s="340" t="s">
        <v>432</v>
      </c>
      <c r="H38" s="340" t="s">
        <v>259</v>
      </c>
      <c r="I38" s="170"/>
      <c r="J38" s="170"/>
      <c r="K38" s="170"/>
      <c r="L38" s="335"/>
      <c r="M38" s="335"/>
      <c r="N38" s="335"/>
      <c r="O38" s="335"/>
      <c r="P38" s="335"/>
    </row>
    <row r="39" spans="2:18">
      <c r="B39" s="83" t="s">
        <v>433</v>
      </c>
      <c r="C39" s="86"/>
      <c r="D39" s="633">
        <f>SUM(E39:H39)</f>
        <v>90</v>
      </c>
      <c r="E39" s="632">
        <v>61</v>
      </c>
      <c r="F39" s="632">
        <v>28</v>
      </c>
      <c r="G39" s="632">
        <v>1</v>
      </c>
      <c r="H39" s="632">
        <v>0</v>
      </c>
      <c r="I39" s="170"/>
      <c r="J39" s="170"/>
      <c r="K39" s="170"/>
      <c r="L39" s="335"/>
      <c r="M39" s="335"/>
      <c r="N39" s="335"/>
      <c r="O39" s="335"/>
      <c r="P39" s="335"/>
    </row>
    <row r="40" spans="2:18">
      <c r="B40" s="83" t="s">
        <v>434</v>
      </c>
      <c r="C40" s="86"/>
      <c r="D40" s="633">
        <f>SUM(E40:H40)</f>
        <v>90</v>
      </c>
      <c r="E40" s="632">
        <v>61</v>
      </c>
      <c r="F40" s="632">
        <v>28</v>
      </c>
      <c r="G40" s="632">
        <v>1</v>
      </c>
      <c r="H40" s="636" t="s">
        <v>435</v>
      </c>
      <c r="I40" s="170"/>
      <c r="J40" s="170"/>
      <c r="K40" s="170"/>
      <c r="L40" s="335"/>
      <c r="M40" s="335"/>
      <c r="N40" s="335"/>
      <c r="O40" s="335"/>
      <c r="P40" s="335"/>
    </row>
    <row r="41" spans="2:18">
      <c r="B41" s="83" t="s">
        <v>436</v>
      </c>
      <c r="C41" s="86"/>
      <c r="D41" s="633">
        <f>SUM(E41:H41)</f>
        <v>48</v>
      </c>
      <c r="E41" s="632">
        <v>27</v>
      </c>
      <c r="F41" s="632">
        <v>20</v>
      </c>
      <c r="G41" s="632">
        <v>1</v>
      </c>
      <c r="H41" s="636" t="s">
        <v>435</v>
      </c>
      <c r="I41" s="170"/>
      <c r="J41" s="170"/>
      <c r="K41" s="170"/>
      <c r="L41" s="335"/>
      <c r="M41" s="335"/>
      <c r="N41" s="335"/>
      <c r="O41" s="335"/>
      <c r="P41" s="335"/>
    </row>
    <row r="42" spans="2:18">
      <c r="B42" s="376" t="s">
        <v>437</v>
      </c>
      <c r="C42" s="376"/>
      <c r="D42" s="638">
        <f>D41/D40</f>
        <v>0.53333333333333333</v>
      </c>
      <c r="E42" s="635">
        <f>E41/E40</f>
        <v>0.44262295081967212</v>
      </c>
      <c r="F42" s="635">
        <f>F41/F40</f>
        <v>0.7142857142857143</v>
      </c>
      <c r="G42" s="635">
        <f>G41/G40</f>
        <v>1</v>
      </c>
      <c r="H42" s="637" t="s">
        <v>435</v>
      </c>
      <c r="I42" s="170"/>
      <c r="J42" s="170"/>
      <c r="K42" s="170"/>
      <c r="L42" s="335"/>
      <c r="M42" s="335"/>
      <c r="N42" s="335"/>
      <c r="O42" s="335"/>
      <c r="P42" s="335"/>
    </row>
    <row r="43" spans="2:18">
      <c r="B43" s="353" t="s">
        <v>438</v>
      </c>
      <c r="C43" s="49"/>
      <c r="D43" s="362"/>
      <c r="E43" s="36"/>
      <c r="F43" s="36"/>
      <c r="G43" s="36"/>
      <c r="H43" s="36"/>
      <c r="I43" s="170"/>
      <c r="J43" s="170"/>
      <c r="K43" s="335"/>
      <c r="L43" s="335"/>
      <c r="M43" s="335"/>
      <c r="N43" s="335"/>
      <c r="O43" s="335"/>
      <c r="P43" s="335"/>
    </row>
    <row r="44" spans="2:18">
      <c r="B44" s="36"/>
      <c r="C44" s="36"/>
      <c r="D44" s="362"/>
      <c r="E44" s="36"/>
      <c r="F44" s="36"/>
      <c r="G44" s="36"/>
      <c r="H44" s="36"/>
      <c r="I44" s="170"/>
      <c r="J44" s="170"/>
      <c r="K44" s="335"/>
      <c r="L44" s="335"/>
      <c r="M44" s="335"/>
      <c r="N44" s="335"/>
      <c r="O44" s="335"/>
      <c r="P44" s="335"/>
    </row>
    <row r="45" spans="2:18">
      <c r="B45" s="334"/>
      <c r="C45" s="334"/>
      <c r="D45" s="336"/>
      <c r="E45" s="334"/>
      <c r="F45" s="334"/>
      <c r="G45" s="334"/>
      <c r="H45" s="334"/>
      <c r="I45" s="170"/>
      <c r="J45" s="170"/>
      <c r="K45" s="335"/>
      <c r="L45" s="335"/>
      <c r="M45" s="335"/>
      <c r="N45" s="335"/>
      <c r="O45" s="335"/>
      <c r="P45" s="335"/>
    </row>
    <row r="46" spans="2:18">
      <c r="B46" s="339" t="s">
        <v>439</v>
      </c>
      <c r="C46" s="375"/>
      <c r="D46" s="340" t="s">
        <v>214</v>
      </c>
      <c r="E46" s="340" t="s">
        <v>256</v>
      </c>
      <c r="F46" s="340" t="s">
        <v>257</v>
      </c>
      <c r="G46" s="340" t="s">
        <v>432</v>
      </c>
      <c r="H46" s="340" t="s">
        <v>259</v>
      </c>
      <c r="I46" s="170"/>
      <c r="J46" s="170"/>
      <c r="K46" s="170"/>
      <c r="L46" s="335"/>
      <c r="M46" s="335"/>
      <c r="N46" s="335"/>
      <c r="O46" s="335"/>
      <c r="P46" s="335"/>
    </row>
    <row r="47" spans="2:18">
      <c r="B47" s="83" t="s">
        <v>440</v>
      </c>
      <c r="C47" s="86"/>
      <c r="D47" s="631">
        <f>SUM(E47:H47)</f>
        <v>5</v>
      </c>
      <c r="E47" s="377">
        <v>2</v>
      </c>
      <c r="F47" s="377">
        <v>3</v>
      </c>
      <c r="G47" s="377">
        <v>0</v>
      </c>
      <c r="H47" s="377">
        <v>0</v>
      </c>
      <c r="I47" s="170"/>
      <c r="J47" s="170"/>
      <c r="K47" s="170"/>
      <c r="L47" s="335"/>
      <c r="M47" s="335"/>
      <c r="N47" s="335"/>
      <c r="O47" s="335"/>
      <c r="P47" s="335"/>
    </row>
    <row r="48" spans="2:18">
      <c r="B48" s="83" t="s">
        <v>441</v>
      </c>
      <c r="C48" s="86"/>
      <c r="D48" s="631">
        <f>SUM(E48:H48)</f>
        <v>22</v>
      </c>
      <c r="E48" s="377">
        <v>22</v>
      </c>
      <c r="F48" s="377">
        <v>0</v>
      </c>
      <c r="G48" s="377">
        <v>0</v>
      </c>
      <c r="H48" s="377">
        <v>0</v>
      </c>
      <c r="I48" s="170"/>
      <c r="J48" s="170"/>
      <c r="K48" s="170"/>
      <c r="L48" s="335"/>
      <c r="M48" s="335"/>
      <c r="N48" s="335"/>
      <c r="O48" s="335"/>
      <c r="P48" s="335"/>
    </row>
    <row r="49" spans="2:17">
      <c r="B49" s="83" t="s">
        <v>442</v>
      </c>
      <c r="C49" s="86"/>
      <c r="D49" s="631">
        <f t="shared" ref="D49:D52" si="0">SUM(E49:H49)</f>
        <v>6</v>
      </c>
      <c r="E49" s="377">
        <v>5</v>
      </c>
      <c r="F49" s="377">
        <v>1</v>
      </c>
      <c r="G49" s="377">
        <v>0</v>
      </c>
      <c r="H49" s="377">
        <v>0</v>
      </c>
      <c r="I49" s="170"/>
      <c r="J49" s="170"/>
      <c r="K49" s="170"/>
      <c r="L49" s="335"/>
      <c r="M49" s="335"/>
      <c r="N49" s="335"/>
      <c r="O49" s="335"/>
      <c r="P49" s="335"/>
    </row>
    <row r="50" spans="2:17">
      <c r="B50" s="83" t="s">
        <v>443</v>
      </c>
      <c r="C50" s="86"/>
      <c r="D50" s="631">
        <f t="shared" si="0"/>
        <v>31</v>
      </c>
      <c r="E50" s="377">
        <v>22</v>
      </c>
      <c r="F50" s="377">
        <v>8</v>
      </c>
      <c r="G50" s="377">
        <v>1</v>
      </c>
      <c r="H50" s="377">
        <v>0</v>
      </c>
      <c r="I50" s="170"/>
      <c r="J50" s="170"/>
      <c r="K50" s="170"/>
      <c r="L50" s="335"/>
      <c r="M50" s="335"/>
      <c r="N50" s="335"/>
      <c r="O50" s="335"/>
      <c r="P50" s="335"/>
    </row>
    <row r="51" spans="2:17">
      <c r="B51" s="83" t="s">
        <v>444</v>
      </c>
      <c r="C51" s="86"/>
      <c r="D51" s="631">
        <f t="shared" si="0"/>
        <v>7</v>
      </c>
      <c r="E51" s="377">
        <v>0</v>
      </c>
      <c r="F51" s="377">
        <v>7</v>
      </c>
      <c r="G51" s="377">
        <v>0</v>
      </c>
      <c r="H51" s="377">
        <v>0</v>
      </c>
      <c r="I51" s="170"/>
      <c r="J51" s="170"/>
      <c r="K51" s="170"/>
      <c r="L51" s="335"/>
      <c r="M51" s="335"/>
      <c r="N51" s="335"/>
      <c r="O51" s="335"/>
      <c r="P51" s="335"/>
    </row>
    <row r="52" spans="2:17">
      <c r="B52" s="147" t="s">
        <v>445</v>
      </c>
      <c r="C52" s="86"/>
      <c r="D52" s="631">
        <f t="shared" si="0"/>
        <v>3</v>
      </c>
      <c r="E52" s="377">
        <v>2</v>
      </c>
      <c r="F52" s="377">
        <v>1</v>
      </c>
      <c r="G52" s="377">
        <v>0</v>
      </c>
      <c r="H52" s="377">
        <v>0</v>
      </c>
      <c r="I52" s="170"/>
      <c r="J52" s="170"/>
      <c r="K52" s="170"/>
      <c r="L52" s="335"/>
      <c r="M52" s="335"/>
      <c r="N52" s="335"/>
      <c r="O52" s="335"/>
      <c r="P52" s="335"/>
    </row>
    <row r="53" spans="2:17">
      <c r="B53" s="147" t="s">
        <v>446</v>
      </c>
      <c r="C53" s="86"/>
      <c r="D53" s="631">
        <f>SUM(E53:H53)</f>
        <v>16</v>
      </c>
      <c r="E53" s="377">
        <v>8</v>
      </c>
      <c r="F53" s="377">
        <v>8</v>
      </c>
      <c r="G53" s="639">
        <v>0</v>
      </c>
      <c r="H53" s="639">
        <v>0</v>
      </c>
      <c r="I53" s="170"/>
      <c r="J53" s="170"/>
      <c r="K53" s="170"/>
      <c r="L53" s="335"/>
      <c r="M53" s="335"/>
      <c r="N53" s="335"/>
      <c r="O53" s="335"/>
      <c r="P53" s="335"/>
    </row>
    <row r="54" spans="2:17" ht="15" thickBot="1">
      <c r="B54" s="378" t="s">
        <v>301</v>
      </c>
      <c r="C54" s="378"/>
      <c r="D54" s="643">
        <f>SUM(E54:H54)</f>
        <v>90</v>
      </c>
      <c r="E54" s="379">
        <f>SUM(E47:E53)</f>
        <v>61</v>
      </c>
      <c r="F54" s="379">
        <f>SUM(F47:F53)</f>
        <v>28</v>
      </c>
      <c r="G54" s="379">
        <f t="shared" ref="G54" si="1">SUM(G47:G53)</f>
        <v>1</v>
      </c>
      <c r="H54" s="379">
        <v>0</v>
      </c>
      <c r="I54" s="170"/>
      <c r="J54" s="170"/>
      <c r="K54" s="170"/>
      <c r="L54" s="335"/>
      <c r="M54" s="335"/>
      <c r="N54" s="335"/>
      <c r="O54" s="335"/>
      <c r="P54" s="335"/>
    </row>
    <row r="55" spans="2:17">
      <c r="B55" s="49" t="s">
        <v>438</v>
      </c>
      <c r="C55" s="49"/>
      <c r="D55" s="36"/>
      <c r="E55" s="36"/>
      <c r="F55" s="36"/>
      <c r="G55" s="36"/>
      <c r="H55" s="36"/>
      <c r="I55" s="36"/>
      <c r="J55" s="36"/>
      <c r="K55" s="334"/>
      <c r="L55" s="170"/>
      <c r="M55" s="335"/>
      <c r="N55" s="335"/>
      <c r="O55" s="335"/>
      <c r="P55" s="335"/>
    </row>
    <row r="56" spans="2:17">
      <c r="B56" s="49"/>
      <c r="C56" s="49"/>
      <c r="D56" s="36"/>
      <c r="E56" s="579"/>
      <c r="F56" s="36"/>
      <c r="G56" s="36"/>
      <c r="H56" s="36"/>
      <c r="I56" s="36"/>
      <c r="J56" s="36"/>
      <c r="K56" s="334"/>
      <c r="L56" s="170"/>
      <c r="M56" s="335"/>
      <c r="N56" s="335"/>
      <c r="O56" s="335"/>
      <c r="P56" s="335"/>
    </row>
    <row r="57" spans="2:17">
      <c r="B57" s="380"/>
      <c r="C57" s="380"/>
      <c r="D57" s="381"/>
      <c r="E57" s="381"/>
      <c r="F57" s="381"/>
      <c r="G57" s="381"/>
      <c r="H57" s="381"/>
      <c r="I57" s="381"/>
      <c r="J57" s="381"/>
      <c r="K57" s="334"/>
      <c r="L57" s="170"/>
      <c r="M57" s="335"/>
      <c r="N57" s="335"/>
      <c r="O57" s="335"/>
      <c r="P57" s="335"/>
    </row>
    <row r="58" spans="2:17">
      <c r="B58" s="339" t="s">
        <v>447</v>
      </c>
      <c r="C58" s="340" t="s">
        <v>214</v>
      </c>
      <c r="D58" s="340" t="s">
        <v>215</v>
      </c>
      <c r="E58" s="341" t="s">
        <v>216</v>
      </c>
      <c r="F58" s="341" t="s">
        <v>217</v>
      </c>
      <c r="G58" s="341" t="s">
        <v>218</v>
      </c>
      <c r="H58" s="341" t="s">
        <v>219</v>
      </c>
      <c r="I58" s="341" t="s">
        <v>238</v>
      </c>
      <c r="J58" s="336"/>
      <c r="K58" s="336"/>
      <c r="L58" s="336"/>
      <c r="M58" s="170"/>
      <c r="N58" s="170"/>
      <c r="O58" s="335"/>
      <c r="P58" s="335"/>
      <c r="Q58" s="335"/>
    </row>
    <row r="59" spans="2:17">
      <c r="B59" s="83" t="s">
        <v>440</v>
      </c>
      <c r="C59" s="722">
        <f>D47</f>
        <v>5</v>
      </c>
      <c r="D59" s="190">
        <v>13</v>
      </c>
      <c r="E59" s="190">
        <v>12</v>
      </c>
      <c r="F59" s="183">
        <v>5</v>
      </c>
      <c r="G59" s="377">
        <v>10</v>
      </c>
      <c r="H59" s="377">
        <v>101</v>
      </c>
      <c r="I59" s="377">
        <v>12</v>
      </c>
      <c r="J59" s="336"/>
      <c r="K59" s="336"/>
      <c r="L59" s="336"/>
      <c r="M59" s="170"/>
      <c r="N59" s="170"/>
      <c r="O59" s="335"/>
      <c r="P59" s="335"/>
      <c r="Q59" s="335"/>
    </row>
    <row r="60" spans="2:17">
      <c r="B60" s="83" t="s">
        <v>441</v>
      </c>
      <c r="C60" s="722">
        <f t="shared" ref="C60:C65" si="2">D48</f>
        <v>22</v>
      </c>
      <c r="D60" s="190">
        <v>37</v>
      </c>
      <c r="E60" s="190">
        <v>59</v>
      </c>
      <c r="F60" s="183">
        <v>52</v>
      </c>
      <c r="G60" s="377">
        <v>90</v>
      </c>
      <c r="H60" s="377">
        <v>88</v>
      </c>
      <c r="I60" s="377">
        <v>62</v>
      </c>
      <c r="J60" s="336"/>
      <c r="K60" s="336"/>
      <c r="L60" s="336"/>
      <c r="M60" s="170"/>
      <c r="N60" s="170"/>
      <c r="O60" s="335"/>
      <c r="P60" s="335"/>
      <c r="Q60" s="335"/>
    </row>
    <row r="61" spans="2:17">
      <c r="B61" s="83" t="s">
        <v>442</v>
      </c>
      <c r="C61" s="722">
        <f t="shared" si="2"/>
        <v>6</v>
      </c>
      <c r="D61" s="190">
        <v>3</v>
      </c>
      <c r="E61" s="190">
        <v>2</v>
      </c>
      <c r="F61" s="183">
        <v>3</v>
      </c>
      <c r="G61" s="377">
        <v>2</v>
      </c>
      <c r="H61" s="377">
        <v>3</v>
      </c>
      <c r="I61" s="377">
        <v>0</v>
      </c>
      <c r="J61" s="336"/>
      <c r="K61" s="336"/>
      <c r="L61" s="336"/>
      <c r="M61" s="170"/>
      <c r="N61" s="170"/>
      <c r="O61" s="335"/>
      <c r="P61" s="335"/>
      <c r="Q61" s="335"/>
    </row>
    <row r="62" spans="2:17">
      <c r="B62" s="83" t="s">
        <v>443</v>
      </c>
      <c r="C62" s="722">
        <f t="shared" si="2"/>
        <v>31</v>
      </c>
      <c r="D62" s="190">
        <v>39</v>
      </c>
      <c r="E62" s="190">
        <v>28</v>
      </c>
      <c r="F62" s="183">
        <v>12</v>
      </c>
      <c r="G62" s="377">
        <v>30</v>
      </c>
      <c r="H62" s="377">
        <v>60</v>
      </c>
      <c r="I62" s="377">
        <v>25</v>
      </c>
      <c r="J62" s="336"/>
      <c r="K62" s="336"/>
      <c r="L62" s="336"/>
      <c r="M62" s="170"/>
      <c r="N62" s="170"/>
      <c r="O62" s="335"/>
      <c r="P62" s="335"/>
      <c r="Q62" s="335"/>
    </row>
    <row r="63" spans="2:17">
      <c r="B63" s="83" t="s">
        <v>444</v>
      </c>
      <c r="C63" s="722">
        <f t="shared" si="2"/>
        <v>7</v>
      </c>
      <c r="D63" s="190">
        <v>8</v>
      </c>
      <c r="E63" s="190">
        <v>6</v>
      </c>
      <c r="F63" s="183">
        <v>8</v>
      </c>
      <c r="G63" s="377">
        <v>11</v>
      </c>
      <c r="H63" s="377">
        <v>3</v>
      </c>
      <c r="I63" s="377">
        <v>2</v>
      </c>
      <c r="J63" s="336"/>
      <c r="K63" s="336"/>
      <c r="L63" s="336"/>
      <c r="M63" s="170"/>
      <c r="N63" s="170"/>
      <c r="O63" s="335"/>
      <c r="P63" s="335"/>
      <c r="Q63" s="335"/>
    </row>
    <row r="64" spans="2:17">
      <c r="B64" s="147" t="s">
        <v>445</v>
      </c>
      <c r="C64" s="722">
        <f t="shared" si="2"/>
        <v>3</v>
      </c>
      <c r="D64" s="190">
        <v>2</v>
      </c>
      <c r="E64" s="190">
        <v>7</v>
      </c>
      <c r="F64" s="183">
        <v>3</v>
      </c>
      <c r="G64" s="377">
        <v>7</v>
      </c>
      <c r="H64" s="377">
        <v>2</v>
      </c>
      <c r="I64" s="377">
        <v>1</v>
      </c>
      <c r="J64" s="336"/>
      <c r="K64" s="336"/>
      <c r="L64" s="336"/>
      <c r="M64" s="170"/>
      <c r="N64" s="170"/>
      <c r="O64" s="335"/>
      <c r="P64" s="335"/>
      <c r="Q64" s="335"/>
    </row>
    <row r="65" spans="2:17">
      <c r="B65" s="147" t="s">
        <v>446</v>
      </c>
      <c r="C65" s="722">
        <f t="shared" si="2"/>
        <v>16</v>
      </c>
      <c r="D65" s="143">
        <v>13</v>
      </c>
      <c r="E65" s="143">
        <v>16</v>
      </c>
      <c r="F65" s="183">
        <v>15</v>
      </c>
      <c r="G65" s="377">
        <v>24</v>
      </c>
      <c r="H65" s="377">
        <v>13</v>
      </c>
      <c r="I65" s="377">
        <v>7</v>
      </c>
      <c r="J65" s="336"/>
      <c r="K65" s="336"/>
      <c r="L65" s="336"/>
      <c r="M65" s="170"/>
      <c r="N65" s="170"/>
      <c r="O65" s="335"/>
      <c r="P65" s="335"/>
      <c r="Q65" s="335"/>
    </row>
    <row r="66" spans="2:17" ht="15" thickBot="1">
      <c r="B66" s="378" t="s">
        <v>301</v>
      </c>
      <c r="C66" s="723">
        <f>D54</f>
        <v>90</v>
      </c>
      <c r="D66" s="376">
        <f>SUM(D59:D65)</f>
        <v>115</v>
      </c>
      <c r="E66" s="376">
        <f>SUM(E59:E65)</f>
        <v>130</v>
      </c>
      <c r="F66" s="382">
        <f>SUM(F59:F65)</f>
        <v>98</v>
      </c>
      <c r="G66" s="379">
        <f>SUM(G59:G65)</f>
        <v>174</v>
      </c>
      <c r="H66" s="379">
        <v>270</v>
      </c>
      <c r="I66" s="379">
        <v>109</v>
      </c>
      <c r="J66" s="336"/>
      <c r="K66" s="336"/>
      <c r="L66" s="336"/>
      <c r="M66" s="170"/>
      <c r="N66" s="170"/>
      <c r="O66" s="335"/>
      <c r="P66" s="335"/>
      <c r="Q66" s="335"/>
    </row>
    <row r="67" spans="2:17">
      <c r="B67" s="49"/>
      <c r="C67" s="49"/>
      <c r="D67" s="36"/>
      <c r="E67" s="36"/>
      <c r="F67" s="334"/>
      <c r="G67" s="334"/>
      <c r="H67" s="334"/>
      <c r="I67" s="334"/>
      <c r="J67" s="334"/>
      <c r="K67" s="170"/>
      <c r="L67" s="335"/>
      <c r="M67" s="335"/>
      <c r="N67" s="335"/>
      <c r="O67" s="335"/>
      <c r="P67" s="335"/>
    </row>
    <row r="68" spans="2:17">
      <c r="B68" s="361"/>
      <c r="C68" s="361"/>
      <c r="D68" s="362"/>
      <c r="E68" s="362"/>
      <c r="F68" s="336"/>
      <c r="G68" s="336"/>
      <c r="H68" s="336"/>
      <c r="I68" s="336"/>
      <c r="J68" s="170"/>
      <c r="K68" s="170"/>
      <c r="L68" s="335"/>
      <c r="M68" s="335"/>
      <c r="N68" s="335"/>
      <c r="O68" s="335"/>
      <c r="P68" s="335"/>
    </row>
    <row r="69" spans="2:17">
      <c r="B69" s="335"/>
      <c r="C69" s="335"/>
      <c r="D69" s="336"/>
      <c r="E69" s="336"/>
      <c r="F69" s="336"/>
      <c r="G69" s="336"/>
      <c r="H69" s="336"/>
      <c r="I69" s="336"/>
      <c r="J69" s="170"/>
      <c r="K69" s="170"/>
      <c r="L69" s="335"/>
      <c r="M69" s="335"/>
      <c r="N69" s="335"/>
      <c r="O69" s="335"/>
      <c r="P69" s="335"/>
    </row>
    <row r="76" spans="2:17">
      <c r="B76" s="12"/>
      <c r="C76" s="12"/>
    </row>
  </sheetData>
  <sheetProtection algorithmName="SHA-512" hashValue="qaAFomFjl3A6XuPnw2o42ej4FGUjKnrZjKlxvv7h8SOVRi/C0FlN1YTO2JnlVvSb9qmh9vhVnW0H1eU0mZVoHw==" saltValue="N8cJ0mOHdwDkHdNYWFkEmw==" spinCount="100000" sheet="1" objects="1" scenarios="1" selectLockedCells="1" selectUnlockedCells="1"/>
  <mergeCells count="8">
    <mergeCell ref="B36:E36"/>
    <mergeCell ref="B14:E14"/>
    <mergeCell ref="B15:E15"/>
    <mergeCell ref="B26:E26"/>
    <mergeCell ref="B27:E27"/>
    <mergeCell ref="B28:E28"/>
    <mergeCell ref="B29:E29"/>
    <mergeCell ref="B30:K30"/>
  </mergeCells>
  <pageMargins left="0.7" right="0.7" top="0.75" bottom="0.75" header="0.3" footer="0.3"/>
  <pageSetup paperSize="9" scale="46"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D70B7-7BF3-45D7-A6E0-CE4C022BE7F3}">
  <sheetPr codeName="Sheet16">
    <pageSetUpPr autoPageBreaks="0"/>
  </sheetPr>
  <dimension ref="B2:Q14"/>
  <sheetViews>
    <sheetView showGridLines="0" zoomScale="80" zoomScaleNormal="80" workbookViewId="0">
      <selection activeCell="D23" sqref="D23"/>
    </sheetView>
  </sheetViews>
  <sheetFormatPr defaultColWidth="8.453125" defaultRowHeight="14.5"/>
  <cols>
    <col min="1" max="1" width="3.453125" style="7" customWidth="1"/>
    <col min="2" max="2" width="54.453125" style="7" customWidth="1"/>
    <col min="3" max="7" width="18.453125" style="7" customWidth="1"/>
    <col min="8" max="8" width="18.1796875" style="7" customWidth="1"/>
    <col min="9" max="9" width="18.453125" style="7" customWidth="1"/>
    <col min="10" max="16384" width="8.453125" style="7"/>
  </cols>
  <sheetData>
    <row r="2" spans="2:17">
      <c r="C2" s="29" t="s">
        <v>279</v>
      </c>
      <c r="D2" s="10"/>
    </row>
    <row r="3" spans="2:17">
      <c r="F3" s="29"/>
    </row>
    <row r="7" spans="2:17">
      <c r="B7" s="122" t="s">
        <v>448</v>
      </c>
      <c r="C7" s="122"/>
      <c r="D7" s="170"/>
      <c r="E7" s="170"/>
      <c r="F7" s="170"/>
      <c r="G7" s="170"/>
      <c r="H7" s="170"/>
    </row>
    <row r="8" spans="2:17">
      <c r="B8" s="59" t="s">
        <v>57</v>
      </c>
      <c r="C8" s="383" t="s">
        <v>214</v>
      </c>
      <c r="D8" s="384" t="s">
        <v>215</v>
      </c>
      <c r="E8" s="384" t="s">
        <v>216</v>
      </c>
      <c r="F8" s="384" t="s">
        <v>217</v>
      </c>
      <c r="G8" s="384" t="s">
        <v>218</v>
      </c>
      <c r="H8" s="384" t="s">
        <v>219</v>
      </c>
      <c r="I8" s="384" t="s">
        <v>220</v>
      </c>
    </row>
    <row r="9" spans="2:17" ht="58">
      <c r="B9" s="54" t="s">
        <v>449</v>
      </c>
      <c r="C9" s="634" t="s">
        <v>450</v>
      </c>
      <c r="D9" s="183" t="s">
        <v>450</v>
      </c>
      <c r="E9" s="183" t="s">
        <v>450</v>
      </c>
      <c r="F9" s="208" t="s">
        <v>450</v>
      </c>
      <c r="G9" s="208" t="s">
        <v>450</v>
      </c>
      <c r="H9" s="208" t="s">
        <v>450</v>
      </c>
      <c r="I9" s="208" t="s">
        <v>450</v>
      </c>
      <c r="Q9" s="20"/>
    </row>
    <row r="10" spans="2:17">
      <c r="B10" s="54" t="s">
        <v>451</v>
      </c>
      <c r="C10" s="631" t="s">
        <v>452</v>
      </c>
      <c r="D10" s="183">
        <v>3</v>
      </c>
      <c r="E10" s="183">
        <v>3</v>
      </c>
      <c r="F10" s="208">
        <v>3</v>
      </c>
      <c r="G10" s="208">
        <v>3</v>
      </c>
      <c r="H10" s="208">
        <v>3</v>
      </c>
      <c r="I10" s="208">
        <v>3</v>
      </c>
      <c r="Q10" s="20" t="s">
        <v>301</v>
      </c>
    </row>
    <row r="11" spans="2:17">
      <c r="B11" s="54" t="s">
        <v>453</v>
      </c>
      <c r="C11" s="642">
        <v>1</v>
      </c>
      <c r="D11" s="385">
        <v>1</v>
      </c>
      <c r="E11" s="385">
        <v>1</v>
      </c>
      <c r="F11" s="385">
        <v>1</v>
      </c>
      <c r="G11" s="385">
        <v>1</v>
      </c>
      <c r="H11" s="385">
        <v>1</v>
      </c>
      <c r="I11" s="385">
        <v>1</v>
      </c>
    </row>
    <row r="12" spans="2:17">
      <c r="B12" s="54" t="s">
        <v>454</v>
      </c>
      <c r="C12" s="665">
        <v>437</v>
      </c>
      <c r="D12" s="183">
        <v>362</v>
      </c>
      <c r="E12" s="183">
        <v>367</v>
      </c>
      <c r="F12" s="208">
        <v>284</v>
      </c>
      <c r="G12" s="208">
        <v>212</v>
      </c>
      <c r="H12" s="208">
        <v>141</v>
      </c>
      <c r="I12" s="208">
        <v>798</v>
      </c>
      <c r="J12" s="14"/>
    </row>
    <row r="13" spans="2:17" ht="68.25" customHeight="1" thickBot="1">
      <c r="B13" s="386" t="s">
        <v>455</v>
      </c>
      <c r="C13" s="387" t="s">
        <v>1350</v>
      </c>
      <c r="D13" s="387" t="s">
        <v>456</v>
      </c>
      <c r="E13" s="387" t="s">
        <v>457</v>
      </c>
      <c r="F13" s="388" t="s">
        <v>458</v>
      </c>
      <c r="G13" s="388" t="s">
        <v>459</v>
      </c>
      <c r="H13" s="388" t="s">
        <v>459</v>
      </c>
      <c r="I13" s="388" t="s">
        <v>459</v>
      </c>
    </row>
    <row r="14" spans="2:17">
      <c r="B14" s="724" t="s">
        <v>460</v>
      </c>
    </row>
  </sheetData>
  <sheetProtection algorithmName="SHA-512" hashValue="1uw+1X177wCLDhHjYkVFmGTdobynhCFkWb//SrvBD+rs06vb11EWxyZ3PHSFhELHrycoAtPVi8VCcCn33WJJ4Q==" saltValue="IUpgQgmjzqJO6HfulRglAQ==" spinCount="100000" sheet="1" objects="1" scenarios="1" selectLockedCells="1" selectUnlockedCells="1"/>
  <pageMargins left="0.7" right="0.7" top="0.75" bottom="0.75" header="0.3" footer="0.3"/>
  <pageSetup paperSize="9" orientation="portrait"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2B252-CF4A-4C8C-8BC6-4E6C0DC8C9D2}">
  <sheetPr>
    <pageSetUpPr autoPageBreaks="0"/>
  </sheetPr>
  <dimension ref="B2:AQ50"/>
  <sheetViews>
    <sheetView showGridLines="0" zoomScale="110" zoomScaleNormal="110" workbookViewId="0">
      <selection activeCell="Q50" sqref="Q50"/>
    </sheetView>
  </sheetViews>
  <sheetFormatPr defaultColWidth="8.453125" defaultRowHeight="14.5"/>
  <cols>
    <col min="1" max="1" width="3.453125" style="7" customWidth="1"/>
    <col min="2" max="2" width="39.7265625" style="7" customWidth="1"/>
    <col min="3" max="3" width="11.453125" style="7" customWidth="1"/>
    <col min="4" max="4" width="9.54296875" style="7" customWidth="1"/>
    <col min="5" max="6" width="10.81640625" style="7" bestFit="1" customWidth="1"/>
    <col min="7" max="7" width="12" style="7" customWidth="1"/>
    <col min="8" max="12" width="10.81640625" style="7" bestFit="1" customWidth="1"/>
    <col min="13" max="13" width="11.54296875" style="7" bestFit="1" customWidth="1"/>
    <col min="14" max="14" width="9.1796875" style="7" bestFit="1" customWidth="1"/>
    <col min="15" max="16384" width="8.453125" style="7"/>
  </cols>
  <sheetData>
    <row r="2" spans="2:43">
      <c r="G2" s="29" t="s">
        <v>279</v>
      </c>
      <c r="H2" s="32"/>
    </row>
    <row r="7" spans="2:43">
      <c r="B7" s="122" t="s">
        <v>461</v>
      </c>
      <c r="C7" s="122"/>
      <c r="D7" s="120"/>
      <c r="E7" s="120"/>
      <c r="F7" s="119"/>
      <c r="G7" s="119"/>
      <c r="H7" s="119"/>
    </row>
    <row r="8" spans="2:43">
      <c r="B8" s="59" t="s">
        <v>69</v>
      </c>
      <c r="C8" s="69" t="s">
        <v>214</v>
      </c>
      <c r="D8" s="68" t="s">
        <v>215</v>
      </c>
      <c r="E8" s="68" t="s">
        <v>216</v>
      </c>
      <c r="F8" s="68" t="s">
        <v>217</v>
      </c>
      <c r="G8" s="68" t="s">
        <v>218</v>
      </c>
      <c r="H8" s="68" t="s">
        <v>219</v>
      </c>
      <c r="I8" s="72" t="s">
        <v>238</v>
      </c>
      <c r="J8" s="72" t="s">
        <v>220</v>
      </c>
      <c r="K8" s="72" t="s">
        <v>221</v>
      </c>
      <c r="L8" s="72" t="s">
        <v>222</v>
      </c>
      <c r="M8" s="72" t="s">
        <v>462</v>
      </c>
    </row>
    <row r="9" spans="2:43">
      <c r="B9" s="215" t="s">
        <v>463</v>
      </c>
      <c r="C9" s="644">
        <v>3397664</v>
      </c>
      <c r="D9" s="438">
        <v>3603690</v>
      </c>
      <c r="E9" s="438">
        <v>3559979</v>
      </c>
      <c r="F9" s="388">
        <v>3487675</v>
      </c>
      <c r="G9" s="439">
        <v>3459837</v>
      </c>
      <c r="H9" s="439">
        <v>2798241</v>
      </c>
      <c r="I9" s="440">
        <v>2223806</v>
      </c>
      <c r="J9" s="440">
        <v>2523889.5717000002</v>
      </c>
      <c r="K9" s="440">
        <v>1978415.456576</v>
      </c>
      <c r="L9" s="440">
        <v>1999915.934506</v>
      </c>
      <c r="M9" s="440">
        <v>1669318.9872260001</v>
      </c>
    </row>
    <row r="10" spans="2:43">
      <c r="B10" s="441"/>
      <c r="C10" s="441"/>
      <c r="D10" s="441"/>
      <c r="E10" s="441"/>
      <c r="F10" s="441"/>
      <c r="G10" s="442"/>
      <c r="H10" s="442"/>
      <c r="I10" s="442"/>
      <c r="J10" s="442"/>
      <c r="K10" s="442"/>
      <c r="L10" s="442"/>
      <c r="M10" s="442"/>
    </row>
    <row r="11" spans="2:43">
      <c r="B11" s="443"/>
      <c r="C11" s="443"/>
      <c r="D11" s="444"/>
      <c r="E11" s="444"/>
      <c r="F11" s="443"/>
      <c r="G11" s="120"/>
      <c r="H11" s="120"/>
      <c r="I11" s="442"/>
      <c r="J11" s="119"/>
      <c r="K11" s="119"/>
      <c r="L11" s="119"/>
      <c r="M11" s="119"/>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row>
    <row r="12" spans="2:43">
      <c r="B12" s="59" t="s">
        <v>71</v>
      </c>
      <c r="C12" s="69" t="s">
        <v>214</v>
      </c>
      <c r="D12" s="68" t="s">
        <v>215</v>
      </c>
      <c r="E12" s="68" t="s">
        <v>216</v>
      </c>
      <c r="F12" s="68" t="s">
        <v>217</v>
      </c>
      <c r="G12" s="68" t="s">
        <v>218</v>
      </c>
      <c r="H12" s="68" t="s">
        <v>219</v>
      </c>
      <c r="I12" s="72" t="s">
        <v>238</v>
      </c>
      <c r="J12" s="72" t="s">
        <v>220</v>
      </c>
      <c r="K12" s="72" t="s">
        <v>221</v>
      </c>
      <c r="L12" s="72" t="s">
        <v>222</v>
      </c>
      <c r="M12" s="72" t="s">
        <v>462</v>
      </c>
    </row>
    <row r="13" spans="2:43">
      <c r="B13" s="215" t="s">
        <v>464</v>
      </c>
      <c r="C13" s="644">
        <v>413942</v>
      </c>
      <c r="D13" s="438">
        <v>391125</v>
      </c>
      <c r="E13" s="438">
        <v>357063</v>
      </c>
      <c r="F13" s="388">
        <v>449447</v>
      </c>
      <c r="G13" s="439">
        <v>793760</v>
      </c>
      <c r="H13" s="439">
        <v>592413.48719999997</v>
      </c>
      <c r="I13" s="440">
        <v>488499</v>
      </c>
      <c r="J13" s="440">
        <v>487742.00400000013</v>
      </c>
      <c r="K13" s="440">
        <v>483509.08800000005</v>
      </c>
      <c r="L13" s="440">
        <v>487630.98</v>
      </c>
      <c r="M13" s="440">
        <v>476985.60000000003</v>
      </c>
    </row>
    <row r="14" spans="2:43">
      <c r="B14" s="350" t="s">
        <v>465</v>
      </c>
      <c r="C14" s="350"/>
      <c r="D14" s="350"/>
      <c r="E14" s="350"/>
      <c r="F14" s="350"/>
      <c r="G14" s="35"/>
      <c r="H14" s="35"/>
      <c r="I14" s="445"/>
      <c r="J14" s="445"/>
      <c r="K14" s="445"/>
      <c r="L14" s="445"/>
      <c r="M14" s="445"/>
    </row>
    <row r="15" spans="2:43">
      <c r="B15" s="443"/>
      <c r="C15" s="443"/>
      <c r="D15" s="444"/>
      <c r="E15" s="444"/>
      <c r="F15" s="444"/>
      <c r="I15" s="119"/>
      <c r="J15" s="119"/>
      <c r="K15" s="119"/>
      <c r="L15" s="119"/>
      <c r="M15" s="119"/>
    </row>
    <row r="16" spans="2:43">
      <c r="B16" s="443"/>
      <c r="C16" s="443"/>
      <c r="D16" s="444"/>
      <c r="E16" s="444"/>
      <c r="F16" s="444"/>
      <c r="I16" s="119"/>
      <c r="J16" s="119"/>
      <c r="K16" s="119"/>
      <c r="L16" s="119"/>
      <c r="M16" s="119"/>
    </row>
    <row r="17" spans="2:22" ht="15" customHeight="1">
      <c r="B17" s="59" t="s">
        <v>72</v>
      </c>
      <c r="C17" s="69" t="s">
        <v>214</v>
      </c>
      <c r="D17" s="68" t="s">
        <v>215</v>
      </c>
      <c r="E17" s="68" t="s">
        <v>216</v>
      </c>
      <c r="F17" s="68" t="s">
        <v>217</v>
      </c>
      <c r="G17" s="68" t="s">
        <v>218</v>
      </c>
      <c r="H17" s="68" t="s">
        <v>219</v>
      </c>
      <c r="I17" s="72" t="s">
        <v>238</v>
      </c>
      <c r="J17" s="72" t="s">
        <v>220</v>
      </c>
      <c r="K17" s="72" t="s">
        <v>221</v>
      </c>
      <c r="L17" s="72" t="s">
        <v>222</v>
      </c>
      <c r="M17" s="72" t="s">
        <v>462</v>
      </c>
    </row>
    <row r="18" spans="2:22" ht="15" customHeight="1">
      <c r="B18" s="350" t="s">
        <v>466</v>
      </c>
      <c r="C18" s="350"/>
      <c r="D18" s="350"/>
      <c r="E18" s="350"/>
      <c r="F18" s="446"/>
      <c r="G18" s="446"/>
      <c r="H18" s="446"/>
      <c r="I18" s="446"/>
      <c r="J18" s="446"/>
      <c r="K18" s="446"/>
      <c r="L18" s="446"/>
      <c r="M18" s="446"/>
      <c r="P18"/>
      <c r="Q18"/>
      <c r="R18"/>
      <c r="S18"/>
      <c r="T18"/>
      <c r="U18"/>
      <c r="V18"/>
    </row>
    <row r="19" spans="2:22">
      <c r="B19" s="447" t="s">
        <v>467</v>
      </c>
      <c r="C19" s="647">
        <v>2.0100000000000001E-3</v>
      </c>
      <c r="D19" s="448">
        <v>2E-3</v>
      </c>
      <c r="E19" s="448">
        <v>2E-3</v>
      </c>
      <c r="F19" s="449">
        <v>7.0000000000000001E-3</v>
      </c>
      <c r="G19" s="449">
        <v>9.0999999999999998E-2</v>
      </c>
      <c r="H19" s="449">
        <v>9.5000000000000001E-2</v>
      </c>
      <c r="I19" s="450">
        <v>0.108</v>
      </c>
      <c r="J19" s="450">
        <v>9.4214115128061743E-2</v>
      </c>
      <c r="K19" s="450">
        <v>0.12024754309869985</v>
      </c>
      <c r="L19" s="450">
        <v>0.11996888294634291</v>
      </c>
      <c r="M19" s="450">
        <v>0.11685161623529688</v>
      </c>
      <c r="P19"/>
      <c r="Q19"/>
      <c r="R19"/>
      <c r="S19"/>
      <c r="T19"/>
      <c r="U19"/>
      <c r="V19"/>
    </row>
    <row r="20" spans="2:22">
      <c r="B20" s="447" t="s">
        <v>468</v>
      </c>
      <c r="C20" s="645">
        <v>6.9680000000000006E-2</v>
      </c>
      <c r="D20" s="451">
        <v>6.6000000000000003E-2</v>
      </c>
      <c r="E20" s="451">
        <v>6.0999999999999999E-2</v>
      </c>
      <c r="F20" s="449">
        <v>7.8E-2</v>
      </c>
      <c r="G20" s="449">
        <v>1E-3</v>
      </c>
      <c r="H20" s="449">
        <v>2.9999999999999997E-4</v>
      </c>
      <c r="I20" s="450">
        <v>2.9999999999999997E-4</v>
      </c>
      <c r="J20" s="450">
        <v>2.6710650826711978E-5</v>
      </c>
      <c r="K20" s="450">
        <v>0</v>
      </c>
      <c r="L20" s="450">
        <v>0</v>
      </c>
      <c r="M20" s="450">
        <v>0</v>
      </c>
      <c r="N20" s="452"/>
      <c r="P20"/>
      <c r="Q20"/>
      <c r="R20"/>
      <c r="S20"/>
      <c r="T20"/>
      <c r="U20"/>
      <c r="V20"/>
    </row>
    <row r="21" spans="2:22">
      <c r="B21" s="447" t="s">
        <v>469</v>
      </c>
      <c r="C21" s="645">
        <v>0</v>
      </c>
      <c r="D21" s="451">
        <v>0</v>
      </c>
      <c r="E21" s="451">
        <v>0</v>
      </c>
      <c r="F21" s="449"/>
      <c r="G21" s="449"/>
      <c r="H21" s="449"/>
      <c r="I21" s="450"/>
      <c r="J21" s="450"/>
      <c r="K21" s="450"/>
      <c r="L21" s="450"/>
      <c r="M21" s="450"/>
      <c r="N21" s="452"/>
      <c r="P21"/>
      <c r="Q21"/>
      <c r="R21"/>
      <c r="S21"/>
      <c r="T21"/>
      <c r="U21"/>
      <c r="V21"/>
    </row>
    <row r="22" spans="2:22" ht="15" customHeight="1">
      <c r="B22" s="404" t="s">
        <v>470</v>
      </c>
      <c r="C22" s="453"/>
      <c r="D22" s="351"/>
      <c r="E22" s="351"/>
      <c r="F22" s="450"/>
      <c r="G22" s="450"/>
      <c r="H22" s="450"/>
      <c r="I22" s="450"/>
      <c r="J22" s="450"/>
      <c r="K22" s="450"/>
      <c r="L22" s="450"/>
      <c r="M22" s="450"/>
      <c r="P22"/>
      <c r="Q22"/>
      <c r="R22"/>
      <c r="S22"/>
      <c r="T22"/>
      <c r="U22"/>
      <c r="V22"/>
    </row>
    <row r="23" spans="2:22">
      <c r="B23" s="447" t="s">
        <v>471</v>
      </c>
      <c r="C23" s="645">
        <v>1.7510000000000001E-2</v>
      </c>
      <c r="D23" s="451">
        <v>1.7000000000000001E-2</v>
      </c>
      <c r="E23" s="451">
        <v>1.4999999999999999E-2</v>
      </c>
      <c r="F23" s="449">
        <v>2.5000000000000001E-2</v>
      </c>
      <c r="G23" s="449">
        <v>0.13800000000000001</v>
      </c>
      <c r="H23" s="449">
        <v>0.11600000000000001</v>
      </c>
      <c r="I23" s="450">
        <v>0.111</v>
      </c>
      <c r="J23" s="450">
        <v>9.8912277235396348E-2</v>
      </c>
      <c r="K23" s="450">
        <v>0.12402463893477333</v>
      </c>
      <c r="L23" s="450">
        <v>0.12373722578776866</v>
      </c>
      <c r="M23" s="450">
        <v>0.14998575601990743</v>
      </c>
      <c r="P23"/>
      <c r="Q23"/>
      <c r="R23"/>
      <c r="S23"/>
      <c r="T23"/>
      <c r="U23"/>
      <c r="V23"/>
    </row>
    <row r="24" spans="2:22" ht="29">
      <c r="B24" s="447" t="s">
        <v>472</v>
      </c>
      <c r="C24" s="645">
        <v>0.15459999999999999</v>
      </c>
      <c r="D24" s="451">
        <v>0.14599999999999999</v>
      </c>
      <c r="E24" s="451">
        <v>0.151</v>
      </c>
      <c r="F24" s="449">
        <v>0.14499999999999999</v>
      </c>
      <c r="G24" s="449">
        <v>2.1999999999999999E-2</v>
      </c>
      <c r="H24" s="449">
        <v>0</v>
      </c>
      <c r="I24" s="450">
        <v>0</v>
      </c>
      <c r="J24" s="450">
        <v>9.7033389850673178E-5</v>
      </c>
      <c r="K24" s="450">
        <v>1.1990780431979377E-4</v>
      </c>
      <c r="L24" s="450">
        <v>1.196299314738337E-4</v>
      </c>
      <c r="M24" s="450">
        <v>1.196299314738337E-4</v>
      </c>
      <c r="P24"/>
      <c r="Q24"/>
      <c r="R24"/>
      <c r="S24"/>
      <c r="T24"/>
      <c r="U24"/>
      <c r="V24"/>
    </row>
    <row r="25" spans="2:22">
      <c r="B25" s="447" t="s">
        <v>473</v>
      </c>
      <c r="C25" s="647">
        <v>0.72875999999999996</v>
      </c>
      <c r="D25" s="448">
        <v>0.74399999999999999</v>
      </c>
      <c r="E25" s="448">
        <v>0.748</v>
      </c>
      <c r="F25" s="449">
        <v>0.72399999999999998</v>
      </c>
      <c r="G25" s="449">
        <v>0.747</v>
      </c>
      <c r="H25" s="449">
        <v>0.78800000000000003</v>
      </c>
      <c r="I25" s="450">
        <v>0.78</v>
      </c>
      <c r="J25" s="450">
        <v>0.80647850493275985</v>
      </c>
      <c r="K25" s="450">
        <v>0.75519579626707445</v>
      </c>
      <c r="L25" s="450">
        <v>0.75583180729013044</v>
      </c>
      <c r="M25" s="450">
        <v>0.71390228844540071</v>
      </c>
      <c r="P25"/>
      <c r="Q25"/>
      <c r="R25"/>
      <c r="S25"/>
      <c r="T25"/>
      <c r="U25"/>
      <c r="V25"/>
    </row>
    <row r="26" spans="2:22">
      <c r="B26" s="447" t="s">
        <v>474</v>
      </c>
      <c r="C26" s="646">
        <v>2.5819999999999999E-2</v>
      </c>
      <c r="D26" s="454">
        <v>2.4400000000000002E-2</v>
      </c>
      <c r="E26" s="454">
        <v>2.24E-2</v>
      </c>
      <c r="F26" s="449">
        <v>2.9000000000000001E-2</v>
      </c>
      <c r="G26" s="449">
        <v>0</v>
      </c>
      <c r="H26" s="449">
        <v>0</v>
      </c>
      <c r="I26" s="450">
        <v>0</v>
      </c>
      <c r="J26" s="450">
        <v>9.7033389850673178E-5</v>
      </c>
      <c r="K26" s="450">
        <v>1.1990780431979377E-4</v>
      </c>
      <c r="L26" s="450">
        <v>1.196299314738337E-4</v>
      </c>
      <c r="M26" s="450">
        <v>1.8899268644467872E-2</v>
      </c>
      <c r="P26"/>
      <c r="Q26"/>
      <c r="R26"/>
      <c r="S26"/>
      <c r="T26"/>
      <c r="U26"/>
      <c r="V26"/>
    </row>
    <row r="27" spans="2:22">
      <c r="B27" s="455" t="s">
        <v>475</v>
      </c>
      <c r="C27" s="648">
        <v>1.6199999999999999E-3</v>
      </c>
      <c r="D27" s="456">
        <v>1E-3</v>
      </c>
      <c r="E27" s="456">
        <v>1E-3</v>
      </c>
      <c r="F27" s="457">
        <v>2E-3</v>
      </c>
      <c r="G27" s="458">
        <v>1E-3</v>
      </c>
      <c r="H27" s="458">
        <v>0</v>
      </c>
      <c r="I27" s="459">
        <v>2.9999999999999997E-4</v>
      </c>
      <c r="J27" s="459">
        <v>2.7135866310453924E-4</v>
      </c>
      <c r="K27" s="459">
        <v>4.1211389513256137E-4</v>
      </c>
      <c r="L27" s="459">
        <v>3.4245404428420256E-4</v>
      </c>
      <c r="M27" s="459">
        <v>3.6107065492713884E-4</v>
      </c>
    </row>
    <row r="28" spans="2:22">
      <c r="B28" s="127" t="s">
        <v>476</v>
      </c>
      <c r="C28" s="107"/>
      <c r="D28" s="107"/>
      <c r="E28" s="107"/>
      <c r="F28" s="107"/>
      <c r="G28" s="35"/>
      <c r="H28" s="460"/>
      <c r="I28" s="461"/>
      <c r="J28" s="460"/>
      <c r="K28" s="460"/>
      <c r="L28" s="460"/>
    </row>
    <row r="29" spans="2:22">
      <c r="B29" s="462" t="s">
        <v>477</v>
      </c>
      <c r="C29" s="462"/>
      <c r="D29" s="462"/>
      <c r="E29" s="462"/>
      <c r="F29" s="463"/>
      <c r="G29"/>
      <c r="H29" s="464"/>
      <c r="I29" s="463"/>
      <c r="J29" s="464"/>
      <c r="K29" s="464"/>
      <c r="L29" s="464"/>
      <c r="M29"/>
    </row>
    <row r="30" spans="2:22">
      <c r="B30" s="465"/>
      <c r="C30" s="465"/>
      <c r="D30" s="465"/>
      <c r="E30" s="465"/>
      <c r="F30" s="465"/>
      <c r="H30" s="94"/>
      <c r="I30" s="94"/>
      <c r="J30" s="94"/>
      <c r="K30" s="94"/>
      <c r="L30" s="94"/>
    </row>
    <row r="31" spans="2:22">
      <c r="B31" s="59" t="s">
        <v>73</v>
      </c>
      <c r="C31" s="69" t="s">
        <v>214</v>
      </c>
      <c r="D31" s="68" t="s">
        <v>215</v>
      </c>
      <c r="E31" s="68" t="s">
        <v>216</v>
      </c>
      <c r="F31" s="68" t="s">
        <v>217</v>
      </c>
      <c r="G31" s="68" t="s">
        <v>218</v>
      </c>
      <c r="H31" s="68" t="s">
        <v>219</v>
      </c>
      <c r="I31" s="72" t="s">
        <v>238</v>
      </c>
      <c r="J31" s="72" t="s">
        <v>220</v>
      </c>
      <c r="K31" s="72" t="s">
        <v>221</v>
      </c>
      <c r="L31" s="72" t="s">
        <v>222</v>
      </c>
      <c r="M31" s="72" t="s">
        <v>462</v>
      </c>
    </row>
    <row r="32" spans="2:22">
      <c r="B32" s="350" t="s">
        <v>466</v>
      </c>
      <c r="C32" s="203"/>
      <c r="D32" s="203"/>
      <c r="E32" s="203"/>
      <c r="F32" s="466"/>
      <c r="G32" s="466"/>
      <c r="H32" s="466"/>
      <c r="I32" s="466"/>
      <c r="J32" s="466"/>
      <c r="K32" s="466"/>
      <c r="L32" s="466"/>
      <c r="M32" s="466"/>
    </row>
    <row r="33" spans="2:14">
      <c r="B33" s="392" t="s">
        <v>478</v>
      </c>
      <c r="C33" s="645">
        <v>1.7476499999999999E-2</v>
      </c>
      <c r="D33" s="451">
        <v>1.7000000000000001E-2</v>
      </c>
      <c r="E33" s="451">
        <v>1.7000000000000001E-2</v>
      </c>
      <c r="F33" s="449">
        <v>5.2999999999999999E-2</v>
      </c>
      <c r="G33" s="467">
        <v>0.39500000000000002</v>
      </c>
      <c r="H33" s="467">
        <v>0.44900000000000001</v>
      </c>
      <c r="I33" s="468">
        <v>0.49199999999999999</v>
      </c>
      <c r="J33" s="468">
        <v>0.48752418436091516</v>
      </c>
      <c r="K33" s="468">
        <v>0.49202714858124136</v>
      </c>
      <c r="L33" s="468">
        <v>0.4920271485812413</v>
      </c>
      <c r="M33" s="468">
        <v>0.40894865939270914</v>
      </c>
      <c r="N33" s="469"/>
    </row>
    <row r="34" spans="2:14">
      <c r="B34" s="193" t="s">
        <v>479</v>
      </c>
      <c r="C34" s="649">
        <v>0.60575730000000005</v>
      </c>
      <c r="D34" s="470">
        <v>0.60599999999999998</v>
      </c>
      <c r="E34" s="470">
        <v>0.60799999999999998</v>
      </c>
      <c r="F34" s="449">
        <v>0.56299999999999994</v>
      </c>
      <c r="G34" s="471">
        <v>4.0000000000000001E-3</v>
      </c>
      <c r="H34" s="471">
        <v>1.3355660458739963E-3</v>
      </c>
      <c r="I34" s="472">
        <v>0</v>
      </c>
      <c r="J34" s="472">
        <v>1.3821801797258852E-4</v>
      </c>
      <c r="K34" s="472">
        <v>0</v>
      </c>
      <c r="L34" s="472">
        <v>0</v>
      </c>
      <c r="M34" s="472">
        <v>0</v>
      </c>
    </row>
    <row r="35" spans="2:14">
      <c r="B35" s="193" t="s">
        <v>480</v>
      </c>
      <c r="C35" s="649">
        <v>2.3200000000000001E-5</v>
      </c>
      <c r="D35" s="470">
        <v>0</v>
      </c>
      <c r="E35" s="470">
        <v>0</v>
      </c>
      <c r="F35" s="449"/>
      <c r="G35" s="473"/>
      <c r="H35" s="473"/>
      <c r="I35" s="472"/>
      <c r="J35" s="472"/>
      <c r="K35" s="472"/>
      <c r="L35" s="472"/>
      <c r="M35" s="472"/>
    </row>
    <row r="36" spans="2:14">
      <c r="B36" s="83" t="s">
        <v>470</v>
      </c>
      <c r="C36" s="582"/>
      <c r="D36" s="190"/>
      <c r="E36" s="190"/>
      <c r="F36" s="474"/>
      <c r="G36" s="474"/>
      <c r="H36" s="474"/>
      <c r="I36" s="472"/>
      <c r="J36" s="472"/>
      <c r="K36" s="472"/>
      <c r="L36" s="472"/>
      <c r="M36" s="472"/>
    </row>
    <row r="37" spans="2:14">
      <c r="B37" s="193" t="s">
        <v>481</v>
      </c>
      <c r="C37" s="649">
        <v>0.15224360000000001</v>
      </c>
      <c r="D37" s="470">
        <v>0.152</v>
      </c>
      <c r="E37" s="470">
        <v>0.152</v>
      </c>
      <c r="F37" s="449">
        <v>0.17799999999999999</v>
      </c>
      <c r="G37" s="471">
        <v>0.60099999999999998</v>
      </c>
      <c r="H37" s="471">
        <v>0.54954677357182447</v>
      </c>
      <c r="I37" s="472">
        <v>0.50700000000000001</v>
      </c>
      <c r="J37" s="472">
        <v>0.5118354847033354</v>
      </c>
      <c r="K37" s="472">
        <v>0.50748221440837349</v>
      </c>
      <c r="L37" s="472">
        <v>0.50748221440837349</v>
      </c>
      <c r="M37" s="472">
        <v>0.52490907553074506</v>
      </c>
    </row>
    <row r="38" spans="2:14">
      <c r="B38" s="223" t="s">
        <v>482</v>
      </c>
      <c r="C38" s="648">
        <v>0.22449930000000001</v>
      </c>
      <c r="D38" s="456">
        <v>0.224</v>
      </c>
      <c r="E38" s="456">
        <v>0.224</v>
      </c>
      <c r="F38" s="457">
        <v>0.20599999999999999</v>
      </c>
      <c r="G38" s="458">
        <v>1E-3</v>
      </c>
      <c r="H38" s="458">
        <v>1E-3</v>
      </c>
      <c r="I38" s="475">
        <v>0</v>
      </c>
      <c r="J38" s="475">
        <v>5.0211291777694557E-4</v>
      </c>
      <c r="K38" s="475">
        <v>4.9063701038515014E-4</v>
      </c>
      <c r="L38" s="475">
        <v>4.9063701038515003E-4</v>
      </c>
      <c r="M38" s="475">
        <v>6.6142265076545706E-2</v>
      </c>
    </row>
    <row r="39" spans="2:14">
      <c r="B39" s="462" t="s">
        <v>477</v>
      </c>
      <c r="C39" s="99"/>
      <c r="D39" s="99"/>
      <c r="E39" s="99"/>
      <c r="F39" s="99"/>
      <c r="I39" s="476"/>
      <c r="J39" s="476"/>
      <c r="K39" s="476"/>
      <c r="L39" s="476"/>
      <c r="M39" s="476"/>
    </row>
    <row r="40" spans="2:14">
      <c r="B40" s="99"/>
      <c r="C40" s="99"/>
      <c r="D40" s="99"/>
      <c r="E40" s="99"/>
      <c r="F40" s="99"/>
      <c r="I40" s="476"/>
      <c r="J40" s="476"/>
      <c r="K40" s="476"/>
      <c r="L40" s="476"/>
      <c r="M40" s="476"/>
    </row>
    <row r="41" spans="2:14">
      <c r="B41" s="59" t="s">
        <v>74</v>
      </c>
      <c r="C41" s="69" t="s">
        <v>214</v>
      </c>
      <c r="D41" s="68" t="s">
        <v>215</v>
      </c>
      <c r="E41" s="68" t="s">
        <v>216</v>
      </c>
      <c r="F41" s="68" t="s">
        <v>217</v>
      </c>
      <c r="G41" s="68" t="s">
        <v>218</v>
      </c>
      <c r="H41" s="68" t="s">
        <v>219</v>
      </c>
      <c r="I41" s="72" t="s">
        <v>238</v>
      </c>
      <c r="J41" s="72" t="s">
        <v>220</v>
      </c>
      <c r="K41" s="72" t="s">
        <v>221</v>
      </c>
      <c r="L41" s="72" t="s">
        <v>222</v>
      </c>
      <c r="M41" s="72" t="s">
        <v>462</v>
      </c>
    </row>
    <row r="42" spans="2:14">
      <c r="B42" s="350" t="s">
        <v>483</v>
      </c>
      <c r="C42" s="650">
        <v>64.2</v>
      </c>
      <c r="D42" s="477">
        <v>66.3</v>
      </c>
      <c r="E42" s="477">
        <v>64.400000000000006</v>
      </c>
      <c r="F42" s="478">
        <v>51.53</v>
      </c>
      <c r="G42" s="413">
        <f>G9/((34387478)+(3549565)+(28819627))*1000</f>
        <v>51.827585168643076</v>
      </c>
      <c r="H42" s="413">
        <v>71.400000000000006</v>
      </c>
      <c r="I42" s="413">
        <v>70.235177498842276</v>
      </c>
      <c r="J42" s="413">
        <v>65.301350891540864</v>
      </c>
      <c r="K42" s="413">
        <v>63.467247706243512</v>
      </c>
      <c r="L42" s="413">
        <v>50.704284725405465</v>
      </c>
      <c r="M42" s="413">
        <v>43.245158189461733</v>
      </c>
    </row>
    <row r="43" spans="2:14">
      <c r="B43" s="399" t="s">
        <v>484</v>
      </c>
      <c r="C43" s="651">
        <v>283.39999999999998</v>
      </c>
      <c r="D43" s="351">
        <v>301.60000000000002</v>
      </c>
      <c r="E43" s="351">
        <v>305.60000000000002</v>
      </c>
      <c r="F43" s="478">
        <v>282.89</v>
      </c>
      <c r="G43" s="415">
        <f>(G9/(3921258+6371235+1421422))*1000</f>
        <v>295.36128612850615</v>
      </c>
      <c r="H43" s="415">
        <v>322.3</v>
      </c>
      <c r="I43" s="415">
        <v>260.9293728119722</v>
      </c>
      <c r="J43" s="415">
        <v>305.3375137652888</v>
      </c>
      <c r="K43" s="415">
        <v>234.62476876260735</v>
      </c>
      <c r="L43" s="415">
        <v>236.63954512109842</v>
      </c>
      <c r="M43" s="415">
        <v>235.38790298259434</v>
      </c>
    </row>
    <row r="44" spans="2:14">
      <c r="B44" s="114" t="s">
        <v>485</v>
      </c>
      <c r="C44" s="652">
        <v>6.8597000000000001</v>
      </c>
      <c r="D44" s="144">
        <v>7.3</v>
      </c>
      <c r="E44" s="144">
        <v>6.9</v>
      </c>
      <c r="F44" s="478">
        <v>6.52</v>
      </c>
      <c r="G44" s="417">
        <v>6.7750000000000004</v>
      </c>
      <c r="H44" s="417">
        <v>8.5148159643613521</v>
      </c>
      <c r="I44" s="417">
        <v>8.6314804823803843</v>
      </c>
      <c r="J44" s="417">
        <v>9.7056504796014664</v>
      </c>
      <c r="K44" s="417">
        <v>7.4307241991526691</v>
      </c>
      <c r="L44" s="417">
        <v>7.0290873559187403</v>
      </c>
      <c r="M44" s="417">
        <v>8.0168229251057745</v>
      </c>
    </row>
    <row r="45" spans="2:14" ht="9.75" customHeight="1">
      <c r="B45" s="905" t="s">
        <v>486</v>
      </c>
      <c r="C45" s="905"/>
      <c r="D45" s="905"/>
      <c r="E45" s="905"/>
      <c r="F45" s="905"/>
      <c r="G45" s="905"/>
      <c r="H45" s="905"/>
      <c r="I45" s="905"/>
      <c r="J45" s="905"/>
      <c r="K45" s="905"/>
      <c r="M45" s="25"/>
    </row>
    <row r="46" spans="2:14" ht="14.25" customHeight="1">
      <c r="B46" s="903"/>
      <c r="C46" s="903"/>
      <c r="D46" s="903"/>
      <c r="E46" s="903"/>
      <c r="F46" s="903"/>
      <c r="G46" s="903"/>
      <c r="H46" s="903"/>
      <c r="I46" s="903"/>
      <c r="J46" s="903"/>
      <c r="K46" s="903"/>
    </row>
    <row r="49" spans="2:11" ht="23.25" customHeight="1">
      <c r="B49" s="433" t="s">
        <v>487</v>
      </c>
      <c r="C49" s="479"/>
      <c r="D49" s="479"/>
      <c r="E49" s="479"/>
      <c r="F49" s="479"/>
      <c r="G49" s="479"/>
      <c r="H49" s="479"/>
      <c r="I49" s="479"/>
      <c r="J49" s="479"/>
      <c r="K49" s="480"/>
    </row>
    <row r="50" spans="2:11" s="35" customFormat="1" ht="96" customHeight="1">
      <c r="B50" s="914" t="s">
        <v>488</v>
      </c>
      <c r="C50" s="915"/>
      <c r="D50" s="915"/>
      <c r="E50" s="915"/>
      <c r="F50" s="915"/>
      <c r="G50" s="915"/>
      <c r="H50" s="915"/>
      <c r="I50" s="915"/>
      <c r="J50" s="915"/>
      <c r="K50" s="916"/>
    </row>
  </sheetData>
  <sheetProtection algorithmName="SHA-512" hashValue="krEwLDmQR3gii67a2W0ZTYixANKGuyFUjElj70Rw2dt/BY+rAY+XBzfAiyx/IxT4/ZU2KjrGwB4qvnY4GnuylQ==" saltValue="OJiwSoCs63ws4PGnQi7vOg==" spinCount="100000" sheet="1" objects="1" scenarios="1" selectLockedCells="1" selectUnlockedCells="1"/>
  <mergeCells count="2">
    <mergeCell ref="B45:K46"/>
    <mergeCell ref="B50:K50"/>
  </mergeCells>
  <phoneticPr fontId="25" type="noConversion"/>
  <pageMargins left="0.7" right="0.7" top="0.75" bottom="0.75" header="0.3" footer="0.3"/>
  <pageSetup paperSize="9" scale="95" orientation="portrait" horizontalDpi="1200" verticalDpi="1200" r:id="rId1"/>
  <colBreaks count="1" manualBreakCount="1">
    <brk id="9"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B3B98A378C14499931316651D87954" ma:contentTypeVersion="20" ma:contentTypeDescription="Create a new document." ma:contentTypeScope="" ma:versionID="e3547da4ebac8fc4e7d08680cf98abf7">
  <xsd:schema xmlns:xsd="http://www.w3.org/2001/XMLSchema" xmlns:xs="http://www.w3.org/2001/XMLSchema" xmlns:p="http://schemas.microsoft.com/office/2006/metadata/properties" xmlns:ns2="72db5374-263c-447c-918a-fec4c252645d" xmlns:ns3="96e1cddc-2bf2-4eb7-99de-b39a1df94cda" xmlns:ns4="bd5a702f-8b42-486a-9e6a-a39fb1c0788b" targetNamespace="http://schemas.microsoft.com/office/2006/metadata/properties" ma:root="true" ma:fieldsID="f2e04de4c8560c838687231775ae2dca" ns2:_="" ns3:_="" ns4:_="">
    <xsd:import namespace="72db5374-263c-447c-918a-fec4c252645d"/>
    <xsd:import namespace="96e1cddc-2bf2-4eb7-99de-b39a1df94cda"/>
    <xsd:import namespace="bd5a702f-8b42-486a-9e6a-a39fb1c0788b"/>
    <xsd:element name="properties">
      <xsd:complexType>
        <xsd:sequence>
          <xsd:element name="documentManagement">
            <xsd:complexType>
              <xsd:all>
                <xsd:element ref="ns2:TaxCatchAll" minOccurs="0"/>
                <xsd:element ref="ns2:TaxCatchAllLabel" minOccurs="0"/>
                <xsd:element ref="ns3:MediaServiceMetadata" minOccurs="0"/>
                <xsd:element ref="ns3:MediaServiceFastMetadata" minOccurs="0"/>
                <xsd:element ref="ns3:MediaServiceAutoKeyPoints" minOccurs="0"/>
                <xsd:element ref="ns3:MediaServiceKeyPoints"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3:lcf76f155ced4ddcb4097134ff3c332f"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db5374-263c-447c-918a-fec4c252645d" elementFormDefault="qualified">
    <xsd:import namespace="http://schemas.microsoft.com/office/2006/documentManagement/types"/>
    <xsd:import namespace="http://schemas.microsoft.com/office/infopath/2007/PartnerControls"/>
    <xsd:element name="TaxCatchAll" ma:index="2" nillable="true" ma:displayName="Taxonomy Catch All Column" ma:hidden="true" ma:list="{f5a9ab97-f595-4020-97ae-a5b730f8d92e}" ma:internalName="TaxCatchAll" ma:showField="CatchAllData" ma:web="bd5a702f-8b42-486a-9e6a-a39fb1c0788b">
      <xsd:complexType>
        <xsd:complexContent>
          <xsd:extension base="dms:MultiChoiceLookup">
            <xsd:sequence>
              <xsd:element name="Value" type="dms:Lookup" maxOccurs="unbounded" minOccurs="0" nillable="true"/>
            </xsd:sequence>
          </xsd:extension>
        </xsd:complexContent>
      </xsd:complexType>
    </xsd:element>
    <xsd:element name="TaxCatchAllLabel" ma:index="3" nillable="true" ma:displayName="Taxonomy Catch All Column1" ma:hidden="true" ma:list="{f5a9ab97-f595-4020-97ae-a5b730f8d92e}" ma:internalName="TaxCatchAllLabel" ma:readOnly="true" ma:showField="CatchAllDataLabel" ma:web="bd5a702f-8b42-486a-9e6a-a39fb1c0788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6e1cddc-2bf2-4eb7-99de-b39a1df94cd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1628d337-fbf6-429b-97ad-c143d6e43b6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5a702f-8b42-486a-9e6a-a39fb1c0788b"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6e1cddc-2bf2-4eb7-99de-b39a1df94cda">
      <Terms xmlns="http://schemas.microsoft.com/office/infopath/2007/PartnerControls"/>
    </lcf76f155ced4ddcb4097134ff3c332f>
    <TaxCatchAll xmlns="72db5374-263c-447c-918a-fec4c252645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1628d337-fbf6-429b-97ad-c143d6e43b6f" ContentTypeId="0x01" PreviousValue="false"/>
</file>

<file path=customXml/itemProps1.xml><?xml version="1.0" encoding="utf-8"?>
<ds:datastoreItem xmlns:ds="http://schemas.openxmlformats.org/officeDocument/2006/customXml" ds:itemID="{095DA4D4-A930-4A2C-B9C2-9997A7167F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db5374-263c-447c-918a-fec4c252645d"/>
    <ds:schemaRef ds:uri="96e1cddc-2bf2-4eb7-99de-b39a1df94cda"/>
    <ds:schemaRef ds:uri="bd5a702f-8b42-486a-9e6a-a39fb1c078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7E3327-9BB0-4BB1-9494-1D1BC8161B01}">
  <ds:schemaRefs>
    <ds:schemaRef ds:uri="http://purl.org/dc/dcmitype/"/>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http://purl.org/dc/elements/1.1/"/>
    <ds:schemaRef ds:uri="bd5a702f-8b42-486a-9e6a-a39fb1c0788b"/>
    <ds:schemaRef ds:uri="96e1cddc-2bf2-4eb7-99de-b39a1df94cda"/>
    <ds:schemaRef ds:uri="72db5374-263c-447c-918a-fec4c252645d"/>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ADED1FCF-B10E-490B-88A7-F956958DE75C}">
  <ds:schemaRefs>
    <ds:schemaRef ds:uri="http://schemas.microsoft.com/sharepoint/v3/contenttype/forms"/>
  </ds:schemaRefs>
</ds:datastoreItem>
</file>

<file path=customXml/itemProps4.xml><?xml version="1.0" encoding="utf-8"?>
<ds:datastoreItem xmlns:ds="http://schemas.openxmlformats.org/officeDocument/2006/customXml" ds:itemID="{3940B7A9-5EBD-4D22-8BB8-D9DF06DF37DE}">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4</vt:i4>
      </vt:variant>
    </vt:vector>
  </HeadingPairs>
  <TitlesOfParts>
    <vt:vector size="24" baseType="lpstr">
      <vt:lpstr>Home</vt:lpstr>
      <vt:lpstr>Data Contents</vt:lpstr>
      <vt:lpstr>Economic contributions</vt:lpstr>
      <vt:lpstr>Safety</vt:lpstr>
      <vt:lpstr>Health</vt:lpstr>
      <vt:lpstr>People</vt:lpstr>
      <vt:lpstr>Communities &amp; Human Rights </vt:lpstr>
      <vt:lpstr>Artisanal Mining</vt:lpstr>
      <vt:lpstr>Energy</vt:lpstr>
      <vt:lpstr>Resettlement</vt:lpstr>
      <vt:lpstr>Emissions</vt:lpstr>
      <vt:lpstr>Water</vt:lpstr>
      <vt:lpstr>Tailings</vt:lpstr>
      <vt:lpstr>Biodiversity &amp; Environment</vt:lpstr>
      <vt:lpstr>Waste</vt:lpstr>
      <vt:lpstr>Closure</vt:lpstr>
      <vt:lpstr>GRI Index</vt:lpstr>
      <vt:lpstr>RGMP</vt:lpstr>
      <vt:lpstr>WEF IBC Metrics</vt:lpstr>
      <vt:lpstr>SASB</vt:lpstr>
      <vt:lpstr>Energy!Print_Area</vt:lpstr>
      <vt:lpstr>Health!Print_Area</vt:lpstr>
      <vt:lpstr>Home!Print_Area</vt:lpstr>
      <vt:lpstr>Safety!Print_Area</vt:lpstr>
    </vt:vector>
  </TitlesOfParts>
  <Manager/>
  <Company>KPMG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Kerkvliet, Tanya</dc:creator>
  <cp:keywords/>
  <dc:description/>
  <cp:lastModifiedBy>Michael Mead</cp:lastModifiedBy>
  <cp:revision/>
  <dcterms:created xsi:type="dcterms:W3CDTF">2021-03-04T09:21:46Z</dcterms:created>
  <dcterms:modified xsi:type="dcterms:W3CDTF">2026-08-25T09:19:41Z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0x0101002EB3B98A378C14499931316651D87954</vt:lpwstr>
  </property>
  <property fmtid="{D5CDD505-2E9C-101B-9397-08002B2CF9AE}" pid="3" name="MediaServiceImageTags">
    <vt:lpwstr/>
  </property>
</Properties>
</file>