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perseusmining.sharepoint.com/sites/SustainabilityandExternalAffairs/Shared Documents/General/Sustainability reporting/FY25 Sustainability Report/Databook/"/>
    </mc:Choice>
  </mc:AlternateContent>
  <xr:revisionPtr revIDLastSave="10" documentId="8_{8CD6F4BB-DC1F-45B6-BC1C-52C9338F002E}" xr6:coauthVersionLast="47" xr6:coauthVersionMax="47" xr10:uidLastSave="{FB4EE6BC-3108-477B-BF73-120AD1F02333}"/>
  <bookViews>
    <workbookView xWindow="-120" yWindow="-120" windowWidth="29040" windowHeight="15840" tabRatio="911" xr2:uid="{1526671F-C8AE-4472-B594-67D0B1E9B8FA}"/>
  </bookViews>
  <sheets>
    <sheet name="Home" sheetId="48" r:id="rId1"/>
    <sheet name="Data Contents" sheetId="64" r:id="rId2"/>
    <sheet name="Economic contributions" sheetId="61" r:id="rId3"/>
    <sheet name="Safety" sheetId="4" r:id="rId4"/>
    <sheet name="Health" sheetId="5" r:id="rId5"/>
    <sheet name="People" sheetId="60" r:id="rId6"/>
    <sheet name="Communities &amp; Human Rights " sheetId="12" r:id="rId7"/>
    <sheet name="Artisanal Mining" sheetId="17" r:id="rId8"/>
    <sheet name="Resettlement" sheetId="39" r:id="rId9"/>
    <sheet name="Emissions" sheetId="62" r:id="rId10"/>
    <sheet name="Energy" sheetId="63" r:id="rId11"/>
    <sheet name="Water" sheetId="13" r:id="rId12"/>
    <sheet name="Tailings" sheetId="59" r:id="rId13"/>
    <sheet name="Biodiversity &amp; Environment" sheetId="16" r:id="rId14"/>
    <sheet name="Waste" sheetId="15" r:id="rId15"/>
    <sheet name="Closure" sheetId="19" r:id="rId16"/>
    <sheet name="GRI Index" sheetId="65" r:id="rId17"/>
    <sheet name="ASRS Progress" sheetId="66" r:id="rId18"/>
    <sheet name="RGMP" sheetId="67" r:id="rId19"/>
    <sheet name="WEF IBC Metrics" sheetId="68" r:id="rId20"/>
    <sheet name="SASB" sheetId="69" r:id="rId21"/>
  </sheets>
  <definedNames>
    <definedName name="OK" localSheetId="17" hidden="1">{"analyst",#N/A,FALSE,"Result";"Index",#N/A,FALSE,"Index";"asx1",#N/A,FALSE,"ASX1";"asx2",#N/A,FALSE,"ASX2";"Review",#N/A,FALSE,"Review";"Analyst",#N/A,FALSE,"Analyst"}</definedName>
    <definedName name="OK" localSheetId="1" hidden="1">{"analyst",#N/A,FALSE,"Result";"Index",#N/A,FALSE,"Index";"asx1",#N/A,FALSE,"ASX1";"asx2",#N/A,FALSE,"ASX2";"Review",#N/A,FALSE,"Review";"Analyst",#N/A,FALSE,"Analyst"}</definedName>
    <definedName name="OK" localSheetId="2" hidden="1">{"analyst",#N/A,FALSE,"Result";"Index",#N/A,FALSE,"Index";"asx1",#N/A,FALSE,"ASX1";"asx2",#N/A,FALSE,"ASX2";"Review",#N/A,FALSE,"Review";"Analyst",#N/A,FALSE,"Analyst"}</definedName>
    <definedName name="OK" localSheetId="9" hidden="1">{"analyst",#N/A,FALSE,"Result";"Index",#N/A,FALSE,"Index";"asx1",#N/A,FALSE,"ASX1";"asx2",#N/A,FALSE,"ASX2";"Review",#N/A,FALSE,"Review";"Analyst",#N/A,FALSE,"Analyst"}</definedName>
    <definedName name="OK" localSheetId="10" hidden="1">{"analyst",#N/A,FALSE,"Result";"Index",#N/A,FALSE,"Index";"asx1",#N/A,FALSE,"ASX1";"asx2",#N/A,FALSE,"ASX2";"Review",#N/A,FALSE,"Review";"Analyst",#N/A,FALSE,"Analyst"}</definedName>
    <definedName name="OK" localSheetId="16" hidden="1">{"analyst",#N/A,FALSE,"Result";"Index",#N/A,FALSE,"Index";"asx1",#N/A,FALSE,"ASX1";"asx2",#N/A,FALSE,"ASX2";"Review",#N/A,FALSE,"Review";"Analyst",#N/A,FALSE,"Analyst"}</definedName>
    <definedName name="OK" localSheetId="0" hidden="1">{"analyst",#N/A,FALSE,"Result";"Index",#N/A,FALSE,"Index";"asx1",#N/A,FALSE,"ASX1";"asx2",#N/A,FALSE,"ASX2";"Review",#N/A,FALSE,"Review";"Analyst",#N/A,FALSE,"Analyst"}</definedName>
    <definedName name="OK" localSheetId="18" hidden="1">{"analyst",#N/A,FALSE,"Result";"Index",#N/A,FALSE,"Index";"asx1",#N/A,FALSE,"ASX1";"asx2",#N/A,FALSE,"ASX2";"Review",#N/A,FALSE,"Review";"Analyst",#N/A,FALSE,"Analyst"}</definedName>
    <definedName name="OK" localSheetId="20" hidden="1">{"analyst",#N/A,FALSE,"Result";"Index",#N/A,FALSE,"Index";"asx1",#N/A,FALSE,"ASX1";"asx2",#N/A,FALSE,"ASX2";"Review",#N/A,FALSE,"Review";"Analyst",#N/A,FALSE,"Analyst"}</definedName>
    <definedName name="OK" localSheetId="12" hidden="1">{"analyst",#N/A,FALSE,"Result";"Index",#N/A,FALSE,"Index";"asx1",#N/A,FALSE,"ASX1";"asx2",#N/A,FALSE,"ASX2";"Review",#N/A,FALSE,"Review";"Analyst",#N/A,FALSE,"Analyst"}</definedName>
    <definedName name="OK" localSheetId="19" hidden="1">{"analyst",#N/A,FALSE,"Result";"Index",#N/A,FALSE,"Index";"asx1",#N/A,FALSE,"ASX1";"asx2",#N/A,FALSE,"ASX2";"Review",#N/A,FALSE,"Review";"Analyst",#N/A,FALSE,"Analyst"}</definedName>
    <definedName name="OK" hidden="1">{"analyst",#N/A,FALSE,"Result";"Index",#N/A,FALSE,"Index";"asx1",#N/A,FALSE,"ASX1";"asx2",#N/A,FALSE,"ASX2";"Review",#N/A,FALSE,"Review";"Analyst",#N/A,FALSE,"Analyst"}</definedName>
    <definedName name="OK_1" localSheetId="17" hidden="1">{"analyst",#N/A,FALSE,"Result";"Index",#N/A,FALSE,"Index";"asx1",#N/A,FALSE,"ASX1";"asx2",#N/A,FALSE,"ASX2";"Review",#N/A,FALSE,"Review";"Analyst",#N/A,FALSE,"Analyst"}</definedName>
    <definedName name="OK_1" localSheetId="1" hidden="1">{"analyst",#N/A,FALSE,"Result";"Index",#N/A,FALSE,"Index";"asx1",#N/A,FALSE,"ASX1";"asx2",#N/A,FALSE,"ASX2";"Review",#N/A,FALSE,"Review";"Analyst",#N/A,FALSE,"Analyst"}</definedName>
    <definedName name="OK_1" localSheetId="2" hidden="1">{"analyst",#N/A,FALSE,"Result";"Index",#N/A,FALSE,"Index";"asx1",#N/A,FALSE,"ASX1";"asx2",#N/A,FALSE,"ASX2";"Review",#N/A,FALSE,"Review";"Analyst",#N/A,FALSE,"Analyst"}</definedName>
    <definedName name="OK_1" localSheetId="9" hidden="1">{"analyst",#N/A,FALSE,"Result";"Index",#N/A,FALSE,"Index";"asx1",#N/A,FALSE,"ASX1";"asx2",#N/A,FALSE,"ASX2";"Review",#N/A,FALSE,"Review";"Analyst",#N/A,FALSE,"Analyst"}</definedName>
    <definedName name="OK_1" localSheetId="10" hidden="1">{"analyst",#N/A,FALSE,"Result";"Index",#N/A,FALSE,"Index";"asx1",#N/A,FALSE,"ASX1";"asx2",#N/A,FALSE,"ASX2";"Review",#N/A,FALSE,"Review";"Analyst",#N/A,FALSE,"Analyst"}</definedName>
    <definedName name="OK_1" localSheetId="16" hidden="1">{"analyst",#N/A,FALSE,"Result";"Index",#N/A,FALSE,"Index";"asx1",#N/A,FALSE,"ASX1";"asx2",#N/A,FALSE,"ASX2";"Review",#N/A,FALSE,"Review";"Analyst",#N/A,FALSE,"Analyst"}</definedName>
    <definedName name="OK_1" localSheetId="0" hidden="1">{"analyst",#N/A,FALSE,"Result";"Index",#N/A,FALSE,"Index";"asx1",#N/A,FALSE,"ASX1";"asx2",#N/A,FALSE,"ASX2";"Review",#N/A,FALSE,"Review";"Analyst",#N/A,FALSE,"Analyst"}</definedName>
    <definedName name="OK_1" localSheetId="18" hidden="1">{"analyst",#N/A,FALSE,"Result";"Index",#N/A,FALSE,"Index";"asx1",#N/A,FALSE,"ASX1";"asx2",#N/A,FALSE,"ASX2";"Review",#N/A,FALSE,"Review";"Analyst",#N/A,FALSE,"Analyst"}</definedName>
    <definedName name="OK_1" localSheetId="20" hidden="1">{"analyst",#N/A,FALSE,"Result";"Index",#N/A,FALSE,"Index";"asx1",#N/A,FALSE,"ASX1";"asx2",#N/A,FALSE,"ASX2";"Review",#N/A,FALSE,"Review";"Analyst",#N/A,FALSE,"Analyst"}</definedName>
    <definedName name="OK_1" localSheetId="12" hidden="1">{"analyst",#N/A,FALSE,"Result";"Index",#N/A,FALSE,"Index";"asx1",#N/A,FALSE,"ASX1";"asx2",#N/A,FALSE,"ASX2";"Review",#N/A,FALSE,"Review";"Analyst",#N/A,FALSE,"Analyst"}</definedName>
    <definedName name="OK_1" localSheetId="19" hidden="1">{"analyst",#N/A,FALSE,"Result";"Index",#N/A,FALSE,"Index";"asx1",#N/A,FALSE,"ASX1";"asx2",#N/A,FALSE,"ASX2";"Review",#N/A,FALSE,"Review";"Analyst",#N/A,FALSE,"Analyst"}</definedName>
    <definedName name="OK_1" hidden="1">{"analyst",#N/A,FALSE,"Result";"Index",#N/A,FALSE,"Index";"asx1",#N/A,FALSE,"ASX1";"asx2",#N/A,FALSE,"ASX2";"Review",#N/A,FALSE,"Review";"Analyst",#N/A,FALSE,"Analyst"}</definedName>
    <definedName name="People1" localSheetId="17" hidden="1">{"analyst",#N/A,FALSE,"Result";"Index",#N/A,FALSE,"Index";"asx1",#N/A,FALSE,"ASX1";"asx2",#N/A,FALSE,"ASX2";"Review",#N/A,FALSE,"Review";"Analyst",#N/A,FALSE,"Analyst"}</definedName>
    <definedName name="People1" localSheetId="1" hidden="1">{"analyst",#N/A,FALSE,"Result";"Index",#N/A,FALSE,"Index";"asx1",#N/A,FALSE,"ASX1";"asx2",#N/A,FALSE,"ASX2";"Review",#N/A,FALSE,"Review";"Analyst",#N/A,FALSE,"Analyst"}</definedName>
    <definedName name="People1" localSheetId="2" hidden="1">{"analyst",#N/A,FALSE,"Result";"Index",#N/A,FALSE,"Index";"asx1",#N/A,FALSE,"ASX1";"asx2",#N/A,FALSE,"ASX2";"Review",#N/A,FALSE,"Review";"Analyst",#N/A,FALSE,"Analyst"}</definedName>
    <definedName name="People1" localSheetId="9" hidden="1">{"analyst",#N/A,FALSE,"Result";"Index",#N/A,FALSE,"Index";"asx1",#N/A,FALSE,"ASX1";"asx2",#N/A,FALSE,"ASX2";"Review",#N/A,FALSE,"Review";"Analyst",#N/A,FALSE,"Analyst"}</definedName>
    <definedName name="People1" localSheetId="10" hidden="1">{"analyst",#N/A,FALSE,"Result";"Index",#N/A,FALSE,"Index";"asx1",#N/A,FALSE,"ASX1";"asx2",#N/A,FALSE,"ASX2";"Review",#N/A,FALSE,"Review";"Analyst",#N/A,FALSE,"Analyst"}</definedName>
    <definedName name="People1" localSheetId="16" hidden="1">{"analyst",#N/A,FALSE,"Result";"Index",#N/A,FALSE,"Index";"asx1",#N/A,FALSE,"ASX1";"asx2",#N/A,FALSE,"ASX2";"Review",#N/A,FALSE,"Review";"Analyst",#N/A,FALSE,"Analyst"}</definedName>
    <definedName name="People1" localSheetId="18" hidden="1">{"analyst",#N/A,FALSE,"Result";"Index",#N/A,FALSE,"Index";"asx1",#N/A,FALSE,"ASX1";"asx2",#N/A,FALSE,"ASX2";"Review",#N/A,FALSE,"Review";"Analyst",#N/A,FALSE,"Analyst"}</definedName>
    <definedName name="People1" localSheetId="20" hidden="1">{"analyst",#N/A,FALSE,"Result";"Index",#N/A,FALSE,"Index";"asx1",#N/A,FALSE,"ASX1";"asx2",#N/A,FALSE,"ASX2";"Review",#N/A,FALSE,"Review";"Analyst",#N/A,FALSE,"Analyst"}</definedName>
    <definedName name="People1" localSheetId="12" hidden="1">{"analyst",#N/A,FALSE,"Result";"Index",#N/A,FALSE,"Index";"asx1",#N/A,FALSE,"ASX1";"asx2",#N/A,FALSE,"ASX2";"Review",#N/A,FALSE,"Review";"Analyst",#N/A,FALSE,"Analyst"}</definedName>
    <definedName name="People1" localSheetId="19" hidden="1">{"analyst",#N/A,FALSE,"Result";"Index",#N/A,FALSE,"Index";"asx1",#N/A,FALSE,"ASX1";"asx2",#N/A,FALSE,"ASX2";"Review",#N/A,FALSE,"Review";"Analyst",#N/A,FALSE,"Analyst"}</definedName>
    <definedName name="People1" hidden="1">{"analyst",#N/A,FALSE,"Result";"Index",#N/A,FALSE,"Index";"asx1",#N/A,FALSE,"ASX1";"asx2",#N/A,FALSE,"ASX2";"Review",#N/A,FALSE,"Review";"Analyst",#N/A,FALSE,"Analyst"}</definedName>
    <definedName name="_xlnm.Print_Area" localSheetId="10">Energy!$A$1:$I$45</definedName>
    <definedName name="_xlnm.Print_Area" localSheetId="4">Health!$A$1:$J$23</definedName>
    <definedName name="_xlnm.Print_Area" localSheetId="0">Home!$A$1:$A$18</definedName>
    <definedName name="_xlnm.Print_Area" localSheetId="3">Safety!$A$1:$K$36</definedName>
    <definedName name="vsdf" localSheetId="17" hidden="1">{"ResultsSummaryNew",#N/A,FALSE,"ASX QTR";"Index",#N/A,FALSE,"ASX Ind";"ASXNew",#N/A,FALSE,"ASX QTR"}</definedName>
    <definedName name="vsdf" localSheetId="1" hidden="1">{"ResultsSummaryNew",#N/A,FALSE,"ASX QTR";"Index",#N/A,FALSE,"ASX Ind";"ASXNew",#N/A,FALSE,"ASX QTR"}</definedName>
    <definedName name="vsdf" localSheetId="2" hidden="1">{"ResultsSummaryNew",#N/A,FALSE,"ASX QTR";"Index",#N/A,FALSE,"ASX Ind";"ASXNew",#N/A,FALSE,"ASX QTR"}</definedName>
    <definedName name="vsdf" localSheetId="9" hidden="1">{"ResultsSummaryNew",#N/A,FALSE,"ASX QTR";"Index",#N/A,FALSE,"ASX Ind";"ASXNew",#N/A,FALSE,"ASX QTR"}</definedName>
    <definedName name="vsdf" localSheetId="10" hidden="1">{"ResultsSummaryNew",#N/A,FALSE,"ASX QTR";"Index",#N/A,FALSE,"ASX Ind";"ASXNew",#N/A,FALSE,"ASX QTR"}</definedName>
    <definedName name="vsdf" localSheetId="16" hidden="1">{"ResultsSummaryNew",#N/A,FALSE,"ASX QTR";"Index",#N/A,FALSE,"ASX Ind";"ASXNew",#N/A,FALSE,"ASX QTR"}</definedName>
    <definedName name="vsdf" localSheetId="0" hidden="1">{"ResultsSummaryNew",#N/A,FALSE,"ASX QTR";"Index",#N/A,FALSE,"ASX Ind";"ASXNew",#N/A,FALSE,"ASX QTR"}</definedName>
    <definedName name="vsdf" localSheetId="18" hidden="1">{"ResultsSummaryNew",#N/A,FALSE,"ASX QTR";"Index",#N/A,FALSE,"ASX Ind";"ASXNew",#N/A,FALSE,"ASX QTR"}</definedName>
    <definedName name="vsdf" localSheetId="20" hidden="1">{"ResultsSummaryNew",#N/A,FALSE,"ASX QTR";"Index",#N/A,FALSE,"ASX Ind";"ASXNew",#N/A,FALSE,"ASX QTR"}</definedName>
    <definedName name="vsdf" localSheetId="12" hidden="1">{"ResultsSummaryNew",#N/A,FALSE,"ASX QTR";"Index",#N/A,FALSE,"ASX Ind";"ASXNew",#N/A,FALSE,"ASX QTR"}</definedName>
    <definedName name="vsdf" localSheetId="19" hidden="1">{"ResultsSummaryNew",#N/A,FALSE,"ASX QTR";"Index",#N/A,FALSE,"ASX Ind";"ASXNew",#N/A,FALSE,"ASX QTR"}</definedName>
    <definedName name="vsdf" hidden="1">{"ResultsSummaryNew",#N/A,FALSE,"ASX QTR";"Index",#N/A,FALSE,"ASX Ind";"ASXNew",#N/A,FALSE,"ASX QTR"}</definedName>
    <definedName name="vsdf_1" localSheetId="17" hidden="1">{"ResultsSummaryNew",#N/A,FALSE,"ASX QTR";"Index",#N/A,FALSE,"ASX Ind";"ASXNew",#N/A,FALSE,"ASX QTR"}</definedName>
    <definedName name="vsdf_1" localSheetId="1" hidden="1">{"ResultsSummaryNew",#N/A,FALSE,"ASX QTR";"Index",#N/A,FALSE,"ASX Ind";"ASXNew",#N/A,FALSE,"ASX QTR"}</definedName>
    <definedName name="vsdf_1" localSheetId="2" hidden="1">{"ResultsSummaryNew",#N/A,FALSE,"ASX QTR";"Index",#N/A,FALSE,"ASX Ind";"ASXNew",#N/A,FALSE,"ASX QTR"}</definedName>
    <definedName name="vsdf_1" localSheetId="9" hidden="1">{"ResultsSummaryNew",#N/A,FALSE,"ASX QTR";"Index",#N/A,FALSE,"ASX Ind";"ASXNew",#N/A,FALSE,"ASX QTR"}</definedName>
    <definedName name="vsdf_1" localSheetId="10" hidden="1">{"ResultsSummaryNew",#N/A,FALSE,"ASX QTR";"Index",#N/A,FALSE,"ASX Ind";"ASXNew",#N/A,FALSE,"ASX QTR"}</definedName>
    <definedName name="vsdf_1" localSheetId="16" hidden="1">{"ResultsSummaryNew",#N/A,FALSE,"ASX QTR";"Index",#N/A,FALSE,"ASX Ind";"ASXNew",#N/A,FALSE,"ASX QTR"}</definedName>
    <definedName name="vsdf_1" localSheetId="0" hidden="1">{"ResultsSummaryNew",#N/A,FALSE,"ASX QTR";"Index",#N/A,FALSE,"ASX Ind";"ASXNew",#N/A,FALSE,"ASX QTR"}</definedName>
    <definedName name="vsdf_1" localSheetId="18" hidden="1">{"ResultsSummaryNew",#N/A,FALSE,"ASX QTR";"Index",#N/A,FALSE,"ASX Ind";"ASXNew",#N/A,FALSE,"ASX QTR"}</definedName>
    <definedName name="vsdf_1" localSheetId="20" hidden="1">{"ResultsSummaryNew",#N/A,FALSE,"ASX QTR";"Index",#N/A,FALSE,"ASX Ind";"ASXNew",#N/A,FALSE,"ASX QTR"}</definedName>
    <definedName name="vsdf_1" localSheetId="12" hidden="1">{"ResultsSummaryNew",#N/A,FALSE,"ASX QTR";"Index",#N/A,FALSE,"ASX Ind";"ASXNew",#N/A,FALSE,"ASX QTR"}</definedName>
    <definedName name="vsdf_1" localSheetId="19" hidden="1">{"ResultsSummaryNew",#N/A,FALSE,"ASX QTR";"Index",#N/A,FALSE,"ASX Ind";"ASXNew",#N/A,FALSE,"ASX QTR"}</definedName>
    <definedName name="vsdf_1" hidden="1">{"ResultsSummaryNew",#N/A,FALSE,"ASX QTR";"Index",#N/A,FALSE,"ASX Ind";"ASXNew",#N/A,FALSE,"ASX QTR"}</definedName>
    <definedName name="wrn.aaPressRelease." localSheetId="17" hidden="1">{"ResultsSummaryNew",#N/A,FALSE,"ASX QTR";"Index",#N/A,FALSE,"ASX Ind";"ASXNew",#N/A,FALSE,"ASX QTR"}</definedName>
    <definedName name="wrn.aaPressRelease." localSheetId="1" hidden="1">{"ResultsSummaryNew",#N/A,FALSE,"ASX QTR";"Index",#N/A,FALSE,"ASX Ind";"ASXNew",#N/A,FALSE,"ASX QTR"}</definedName>
    <definedName name="wrn.aaPressRelease." localSheetId="2" hidden="1">{"ResultsSummaryNew",#N/A,FALSE,"ASX QTR";"Index",#N/A,FALSE,"ASX Ind";"ASXNew",#N/A,FALSE,"ASX QTR"}</definedName>
    <definedName name="wrn.aaPressRelease." localSheetId="9" hidden="1">{"ResultsSummaryNew",#N/A,FALSE,"ASX QTR";"Index",#N/A,FALSE,"ASX Ind";"ASXNew",#N/A,FALSE,"ASX QTR"}</definedName>
    <definedName name="wrn.aaPressRelease." localSheetId="10" hidden="1">{"ResultsSummaryNew",#N/A,FALSE,"ASX QTR";"Index",#N/A,FALSE,"ASX Ind";"ASXNew",#N/A,FALSE,"ASX QTR"}</definedName>
    <definedName name="wrn.aaPressRelease." localSheetId="16" hidden="1">{"ResultsSummaryNew",#N/A,FALSE,"ASX QTR";"Index",#N/A,FALSE,"ASX Ind";"ASXNew",#N/A,FALSE,"ASX QTR"}</definedName>
    <definedName name="wrn.aaPressRelease." localSheetId="0" hidden="1">{"ResultsSummaryNew",#N/A,FALSE,"ASX QTR";"Index",#N/A,FALSE,"ASX Ind";"ASXNew",#N/A,FALSE,"ASX QTR"}</definedName>
    <definedName name="wrn.aaPressRelease." localSheetId="18" hidden="1">{"ResultsSummaryNew",#N/A,FALSE,"ASX QTR";"Index",#N/A,FALSE,"ASX Ind";"ASXNew",#N/A,FALSE,"ASX QTR"}</definedName>
    <definedName name="wrn.aaPressRelease." localSheetId="20" hidden="1">{"ResultsSummaryNew",#N/A,FALSE,"ASX QTR";"Index",#N/A,FALSE,"ASX Ind";"ASXNew",#N/A,FALSE,"ASX QTR"}</definedName>
    <definedName name="wrn.aaPressRelease." localSheetId="12" hidden="1">{"ResultsSummaryNew",#N/A,FALSE,"ASX QTR";"Index",#N/A,FALSE,"ASX Ind";"ASXNew",#N/A,FALSE,"ASX QTR"}</definedName>
    <definedName name="wrn.aaPressRelease." localSheetId="19" hidden="1">{"ResultsSummaryNew",#N/A,FALSE,"ASX QTR";"Index",#N/A,FALSE,"ASX Ind";"ASXNew",#N/A,FALSE,"ASX QTR"}</definedName>
    <definedName name="wrn.aaPressRelease." hidden="1">{"ResultsSummaryNew",#N/A,FALSE,"ASX QTR";"Index",#N/A,FALSE,"ASX Ind";"ASXNew",#N/A,FALSE,"ASX QTR"}</definedName>
    <definedName name="wrn.aaPressRelease._1" localSheetId="17" hidden="1">{"ResultsSummaryNew",#N/A,FALSE,"ASX QTR";"Index",#N/A,FALSE,"ASX Ind";"ASXNew",#N/A,FALSE,"ASX QTR"}</definedName>
    <definedName name="wrn.aaPressRelease._1" localSheetId="1" hidden="1">{"ResultsSummaryNew",#N/A,FALSE,"ASX QTR";"Index",#N/A,FALSE,"ASX Ind";"ASXNew",#N/A,FALSE,"ASX QTR"}</definedName>
    <definedName name="wrn.aaPressRelease._1" localSheetId="2" hidden="1">{"ResultsSummaryNew",#N/A,FALSE,"ASX QTR";"Index",#N/A,FALSE,"ASX Ind";"ASXNew",#N/A,FALSE,"ASX QTR"}</definedName>
    <definedName name="wrn.aaPressRelease._1" localSheetId="9" hidden="1">{"ResultsSummaryNew",#N/A,FALSE,"ASX QTR";"Index",#N/A,FALSE,"ASX Ind";"ASXNew",#N/A,FALSE,"ASX QTR"}</definedName>
    <definedName name="wrn.aaPressRelease._1" localSheetId="10" hidden="1">{"ResultsSummaryNew",#N/A,FALSE,"ASX QTR";"Index",#N/A,FALSE,"ASX Ind";"ASXNew",#N/A,FALSE,"ASX QTR"}</definedName>
    <definedName name="wrn.aaPressRelease._1" localSheetId="16" hidden="1">{"ResultsSummaryNew",#N/A,FALSE,"ASX QTR";"Index",#N/A,FALSE,"ASX Ind";"ASXNew",#N/A,FALSE,"ASX QTR"}</definedName>
    <definedName name="wrn.aaPressRelease._1" localSheetId="0" hidden="1">{"ResultsSummaryNew",#N/A,FALSE,"ASX QTR";"Index",#N/A,FALSE,"ASX Ind";"ASXNew",#N/A,FALSE,"ASX QTR"}</definedName>
    <definedName name="wrn.aaPressRelease._1" localSheetId="18" hidden="1">{"ResultsSummaryNew",#N/A,FALSE,"ASX QTR";"Index",#N/A,FALSE,"ASX Ind";"ASXNew",#N/A,FALSE,"ASX QTR"}</definedName>
    <definedName name="wrn.aaPressRelease._1" localSheetId="20" hidden="1">{"ResultsSummaryNew",#N/A,FALSE,"ASX QTR";"Index",#N/A,FALSE,"ASX Ind";"ASXNew",#N/A,FALSE,"ASX QTR"}</definedName>
    <definedName name="wrn.aaPressRelease._1" localSheetId="12" hidden="1">{"ResultsSummaryNew",#N/A,FALSE,"ASX QTR";"Index",#N/A,FALSE,"ASX Ind";"ASXNew",#N/A,FALSE,"ASX QTR"}</definedName>
    <definedName name="wrn.aaPressRelease._1" localSheetId="19" hidden="1">{"ResultsSummaryNew",#N/A,FALSE,"ASX QTR";"Index",#N/A,FALSE,"ASX Ind";"ASXNew",#N/A,FALSE,"ASX QTR"}</definedName>
    <definedName name="wrn.aaPressRelease._1" hidden="1">{"ResultsSummaryNew",#N/A,FALSE,"ASX QTR";"Index",#N/A,FALSE,"ASX Ind";"ASXNew",#N/A,FALSE,"ASX QTR"}</definedName>
    <definedName name="wrn.Accounts." localSheetId="17" hidden="1">{"BSPLCF",#N/A,FALSE,"BS, PL, Cash flow";"BSPLCF_CONTD",#N/A,FALSE,"BS,PL,CF_contd"}</definedName>
    <definedName name="wrn.Accounts." localSheetId="1" hidden="1">{"BSPLCF",#N/A,FALSE,"BS, PL, Cash flow";"BSPLCF_CONTD",#N/A,FALSE,"BS,PL,CF_contd"}</definedName>
    <definedName name="wrn.Accounts." localSheetId="2" hidden="1">{"BSPLCF",#N/A,FALSE,"BS, PL, Cash flow";"BSPLCF_CONTD",#N/A,FALSE,"BS,PL,CF_contd"}</definedName>
    <definedName name="wrn.Accounts." localSheetId="9" hidden="1">{"BSPLCF",#N/A,FALSE,"BS, PL, Cash flow";"BSPLCF_CONTD",#N/A,FALSE,"BS,PL,CF_contd"}</definedName>
    <definedName name="wrn.Accounts." localSheetId="10" hidden="1">{"BSPLCF",#N/A,FALSE,"BS, PL, Cash flow";"BSPLCF_CONTD",#N/A,FALSE,"BS,PL,CF_contd"}</definedName>
    <definedName name="wrn.Accounts." localSheetId="16" hidden="1">{"BSPLCF",#N/A,FALSE,"BS, PL, Cash flow";"BSPLCF_CONTD",#N/A,FALSE,"BS,PL,CF_contd"}</definedName>
    <definedName name="wrn.Accounts." localSheetId="0" hidden="1">{"BSPLCF",#N/A,FALSE,"BS, PL, Cash flow";"BSPLCF_CONTD",#N/A,FALSE,"BS,PL,CF_contd"}</definedName>
    <definedName name="wrn.Accounts." localSheetId="18" hidden="1">{"BSPLCF",#N/A,FALSE,"BS, PL, Cash flow";"BSPLCF_CONTD",#N/A,FALSE,"BS,PL,CF_contd"}</definedName>
    <definedName name="wrn.Accounts." localSheetId="20" hidden="1">{"BSPLCF",#N/A,FALSE,"BS, PL, Cash flow";"BSPLCF_CONTD",#N/A,FALSE,"BS,PL,CF_contd"}</definedName>
    <definedName name="wrn.Accounts." localSheetId="12" hidden="1">{"BSPLCF",#N/A,FALSE,"BS, PL, Cash flow";"BSPLCF_CONTD",#N/A,FALSE,"BS,PL,CF_contd"}</definedName>
    <definedName name="wrn.Accounts." localSheetId="19" hidden="1">{"BSPLCF",#N/A,FALSE,"BS, PL, Cash flow";"BSPLCF_CONTD",#N/A,FALSE,"BS,PL,CF_contd"}</definedName>
    <definedName name="wrn.Accounts." hidden="1">{"BSPLCF",#N/A,FALSE,"BS, PL, Cash flow";"BSPLCF_CONTD",#N/A,FALSE,"BS,PL,CF_contd"}</definedName>
    <definedName name="wrn.Accounts._1" localSheetId="17" hidden="1">{"BSPLCF",#N/A,FALSE,"BS, PL, Cash flow";"BSPLCF_CONTD",#N/A,FALSE,"BS,PL,CF_contd"}</definedName>
    <definedName name="wrn.Accounts._1" localSheetId="1" hidden="1">{"BSPLCF",#N/A,FALSE,"BS, PL, Cash flow";"BSPLCF_CONTD",#N/A,FALSE,"BS,PL,CF_contd"}</definedName>
    <definedName name="wrn.Accounts._1" localSheetId="2" hidden="1">{"BSPLCF",#N/A,FALSE,"BS, PL, Cash flow";"BSPLCF_CONTD",#N/A,FALSE,"BS,PL,CF_contd"}</definedName>
    <definedName name="wrn.Accounts._1" localSheetId="9" hidden="1">{"BSPLCF",#N/A,FALSE,"BS, PL, Cash flow";"BSPLCF_CONTD",#N/A,FALSE,"BS,PL,CF_contd"}</definedName>
    <definedName name="wrn.Accounts._1" localSheetId="10" hidden="1">{"BSPLCF",#N/A,FALSE,"BS, PL, Cash flow";"BSPLCF_CONTD",#N/A,FALSE,"BS,PL,CF_contd"}</definedName>
    <definedName name="wrn.Accounts._1" localSheetId="16" hidden="1">{"BSPLCF",#N/A,FALSE,"BS, PL, Cash flow";"BSPLCF_CONTD",#N/A,FALSE,"BS,PL,CF_contd"}</definedName>
    <definedName name="wrn.Accounts._1" localSheetId="0" hidden="1">{"BSPLCF",#N/A,FALSE,"BS, PL, Cash flow";"BSPLCF_CONTD",#N/A,FALSE,"BS,PL,CF_contd"}</definedName>
    <definedName name="wrn.Accounts._1" localSheetId="18" hidden="1">{"BSPLCF",#N/A,FALSE,"BS, PL, Cash flow";"BSPLCF_CONTD",#N/A,FALSE,"BS,PL,CF_contd"}</definedName>
    <definedName name="wrn.Accounts._1" localSheetId="20" hidden="1">{"BSPLCF",#N/A,FALSE,"BS, PL, Cash flow";"BSPLCF_CONTD",#N/A,FALSE,"BS,PL,CF_contd"}</definedName>
    <definedName name="wrn.Accounts._1" localSheetId="12" hidden="1">{"BSPLCF",#N/A,FALSE,"BS, PL, Cash flow";"BSPLCF_CONTD",#N/A,FALSE,"BS,PL,CF_contd"}</definedName>
    <definedName name="wrn.Accounts._1" localSheetId="19" hidden="1">{"BSPLCF",#N/A,FALSE,"BS, PL, Cash flow";"BSPLCF_CONTD",#N/A,FALSE,"BS,PL,CF_contd"}</definedName>
    <definedName name="wrn.Accounts._1" hidden="1">{"BSPLCF",#N/A,FALSE,"BS, PL, Cash flow";"BSPLCF_CONTD",#N/A,FALSE,"BS,PL,CF_contd"}</definedName>
    <definedName name="wrn.PressRelease." localSheetId="17" hidden="1">{"analyst",#N/A,FALSE,"Result";"Index",#N/A,FALSE,"Index";"asx1",#N/A,FALSE,"ASX1";"asx2",#N/A,FALSE,"ASX2";"Review",#N/A,FALSE,"Review";"Analyst",#N/A,FALSE,"Analyst"}</definedName>
    <definedName name="wrn.PressRelease." localSheetId="1" hidden="1">{"analyst",#N/A,FALSE,"Result";"Index",#N/A,FALSE,"Index";"asx1",#N/A,FALSE,"ASX1";"asx2",#N/A,FALSE,"ASX2";"Review",#N/A,FALSE,"Review";"Analyst",#N/A,FALSE,"Analyst"}</definedName>
    <definedName name="wrn.PressRelease." localSheetId="2" hidden="1">{"analyst",#N/A,FALSE,"Result";"Index",#N/A,FALSE,"Index";"asx1",#N/A,FALSE,"ASX1";"asx2",#N/A,FALSE,"ASX2";"Review",#N/A,FALSE,"Review";"Analyst",#N/A,FALSE,"Analyst"}</definedName>
    <definedName name="wrn.PressRelease." localSheetId="9" hidden="1">{"analyst",#N/A,FALSE,"Result";"Index",#N/A,FALSE,"Index";"asx1",#N/A,FALSE,"ASX1";"asx2",#N/A,FALSE,"ASX2";"Review",#N/A,FALSE,"Review";"Analyst",#N/A,FALSE,"Analyst"}</definedName>
    <definedName name="wrn.PressRelease." localSheetId="10" hidden="1">{"analyst",#N/A,FALSE,"Result";"Index",#N/A,FALSE,"Index";"asx1",#N/A,FALSE,"ASX1";"asx2",#N/A,FALSE,"ASX2";"Review",#N/A,FALSE,"Review";"Analyst",#N/A,FALSE,"Analyst"}</definedName>
    <definedName name="wrn.PressRelease." localSheetId="16" hidden="1">{"analyst",#N/A,FALSE,"Result";"Index",#N/A,FALSE,"Index";"asx1",#N/A,FALSE,"ASX1";"asx2",#N/A,FALSE,"ASX2";"Review",#N/A,FALSE,"Review";"Analyst",#N/A,FALSE,"Analyst"}</definedName>
    <definedName name="wrn.PressRelease." localSheetId="0" hidden="1">{"analyst",#N/A,FALSE,"Result";"Index",#N/A,FALSE,"Index";"asx1",#N/A,FALSE,"ASX1";"asx2",#N/A,FALSE,"ASX2";"Review",#N/A,FALSE,"Review";"Analyst",#N/A,FALSE,"Analyst"}</definedName>
    <definedName name="wrn.PressRelease." localSheetId="18" hidden="1">{"analyst",#N/A,FALSE,"Result";"Index",#N/A,FALSE,"Index";"asx1",#N/A,FALSE,"ASX1";"asx2",#N/A,FALSE,"ASX2";"Review",#N/A,FALSE,"Review";"Analyst",#N/A,FALSE,"Analyst"}</definedName>
    <definedName name="wrn.PressRelease." localSheetId="20" hidden="1">{"analyst",#N/A,FALSE,"Result";"Index",#N/A,FALSE,"Index";"asx1",#N/A,FALSE,"ASX1";"asx2",#N/A,FALSE,"ASX2";"Review",#N/A,FALSE,"Review";"Analyst",#N/A,FALSE,"Analyst"}</definedName>
    <definedName name="wrn.PressRelease." localSheetId="12" hidden="1">{"analyst",#N/A,FALSE,"Result";"Index",#N/A,FALSE,"Index";"asx1",#N/A,FALSE,"ASX1";"asx2",#N/A,FALSE,"ASX2";"Review",#N/A,FALSE,"Review";"Analyst",#N/A,FALSE,"Analyst"}</definedName>
    <definedName name="wrn.PressRelease." localSheetId="19" hidden="1">{"analyst",#N/A,FALSE,"Result";"Index",#N/A,FALSE,"Index";"asx1",#N/A,FALSE,"ASX1";"asx2",#N/A,FALSE,"ASX2";"Review",#N/A,FALSE,"Review";"Analyst",#N/A,FALSE,"Analyst"}</definedName>
    <definedName name="wrn.PressRelease." hidden="1">{"analyst",#N/A,FALSE,"Result";"Index",#N/A,FALSE,"Index";"asx1",#N/A,FALSE,"ASX1";"asx2",#N/A,FALSE,"ASX2";"Review",#N/A,FALSE,"Review";"Analyst",#N/A,FALSE,"Analyst"}</definedName>
    <definedName name="wrn.PressRelease._1" localSheetId="17" hidden="1">{"analyst",#N/A,FALSE,"Result";"Index",#N/A,FALSE,"Index";"asx1",#N/A,FALSE,"ASX1";"asx2",#N/A,FALSE,"ASX2";"Review",#N/A,FALSE,"Review";"Analyst",#N/A,FALSE,"Analyst"}</definedName>
    <definedName name="wrn.PressRelease._1" localSheetId="1" hidden="1">{"analyst",#N/A,FALSE,"Result";"Index",#N/A,FALSE,"Index";"asx1",#N/A,FALSE,"ASX1";"asx2",#N/A,FALSE,"ASX2";"Review",#N/A,FALSE,"Review";"Analyst",#N/A,FALSE,"Analyst"}</definedName>
    <definedName name="wrn.PressRelease._1" localSheetId="2" hidden="1">{"analyst",#N/A,FALSE,"Result";"Index",#N/A,FALSE,"Index";"asx1",#N/A,FALSE,"ASX1";"asx2",#N/A,FALSE,"ASX2";"Review",#N/A,FALSE,"Review";"Analyst",#N/A,FALSE,"Analyst"}</definedName>
    <definedName name="wrn.PressRelease._1" localSheetId="9" hidden="1">{"analyst",#N/A,FALSE,"Result";"Index",#N/A,FALSE,"Index";"asx1",#N/A,FALSE,"ASX1";"asx2",#N/A,FALSE,"ASX2";"Review",#N/A,FALSE,"Review";"Analyst",#N/A,FALSE,"Analyst"}</definedName>
    <definedName name="wrn.PressRelease._1" localSheetId="10" hidden="1">{"analyst",#N/A,FALSE,"Result";"Index",#N/A,FALSE,"Index";"asx1",#N/A,FALSE,"ASX1";"asx2",#N/A,FALSE,"ASX2";"Review",#N/A,FALSE,"Review";"Analyst",#N/A,FALSE,"Analyst"}</definedName>
    <definedName name="wrn.PressRelease._1" localSheetId="16" hidden="1">{"analyst",#N/A,FALSE,"Result";"Index",#N/A,FALSE,"Index";"asx1",#N/A,FALSE,"ASX1";"asx2",#N/A,FALSE,"ASX2";"Review",#N/A,FALSE,"Review";"Analyst",#N/A,FALSE,"Analyst"}</definedName>
    <definedName name="wrn.PressRelease._1" localSheetId="0" hidden="1">{"analyst",#N/A,FALSE,"Result";"Index",#N/A,FALSE,"Index";"asx1",#N/A,FALSE,"ASX1";"asx2",#N/A,FALSE,"ASX2";"Review",#N/A,FALSE,"Review";"Analyst",#N/A,FALSE,"Analyst"}</definedName>
    <definedName name="wrn.PressRelease._1" localSheetId="18" hidden="1">{"analyst",#N/A,FALSE,"Result";"Index",#N/A,FALSE,"Index";"asx1",#N/A,FALSE,"ASX1";"asx2",#N/A,FALSE,"ASX2";"Review",#N/A,FALSE,"Review";"Analyst",#N/A,FALSE,"Analyst"}</definedName>
    <definedName name="wrn.PressRelease._1" localSheetId="20" hidden="1">{"analyst",#N/A,FALSE,"Result";"Index",#N/A,FALSE,"Index";"asx1",#N/A,FALSE,"ASX1";"asx2",#N/A,FALSE,"ASX2";"Review",#N/A,FALSE,"Review";"Analyst",#N/A,FALSE,"Analyst"}</definedName>
    <definedName name="wrn.PressRelease._1" localSheetId="12" hidden="1">{"analyst",#N/A,FALSE,"Result";"Index",#N/A,FALSE,"Index";"asx1",#N/A,FALSE,"ASX1";"asx2",#N/A,FALSE,"ASX2";"Review",#N/A,FALSE,"Review";"Analyst",#N/A,FALSE,"Analyst"}</definedName>
    <definedName name="wrn.PressRelease._1" localSheetId="19" hidden="1">{"analyst",#N/A,FALSE,"Result";"Index",#N/A,FALSE,"Index";"asx1",#N/A,FALSE,"ASX1";"asx2",#N/A,FALSE,"ASX2";"Review",#N/A,FALSE,"Review";"Analyst",#N/A,FALSE,"Analyst"}</definedName>
    <definedName name="wrn.PressRelease._1" hidden="1">{"analyst",#N/A,FALSE,"Result";"Index",#N/A,FALSE,"Index";"asx1",#N/A,FALSE,"ASX1";"asx2",#N/A,FALSE,"ASX2";"Review",#N/A,FALSE,"Review";"Analyst",#N/A,FALSE,"Analyst"}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12" l="1"/>
  <c r="C41" i="61"/>
  <c r="F44" i="63"/>
  <c r="F43" i="63"/>
  <c r="F42" i="63"/>
  <c r="C43" i="62"/>
  <c r="I15" i="62"/>
  <c r="H15" i="62"/>
  <c r="G15" i="62"/>
  <c r="F15" i="62"/>
  <c r="D15" i="62"/>
  <c r="C15" i="62"/>
  <c r="L9" i="62"/>
  <c r="K9" i="62"/>
  <c r="J9" i="62"/>
  <c r="I9" i="62"/>
  <c r="H9" i="62"/>
  <c r="G9" i="62"/>
  <c r="F9" i="62"/>
  <c r="F37" i="62" s="1"/>
  <c r="D9" i="62"/>
  <c r="F38" i="62" l="1"/>
  <c r="F39" i="62"/>
  <c r="J41" i="61" l="1"/>
  <c r="I41" i="61"/>
  <c r="H41" i="61"/>
  <c r="G41" i="61"/>
  <c r="F41" i="61"/>
  <c r="E41" i="61"/>
  <c r="D41" i="61"/>
  <c r="D21" i="61" s="1"/>
  <c r="E28" i="61"/>
  <c r="C28" i="61"/>
  <c r="C21" i="61" s="1"/>
  <c r="J22" i="61"/>
  <c r="I22" i="61"/>
  <c r="H22" i="61"/>
  <c r="G22" i="61"/>
  <c r="F21" i="61"/>
  <c r="E21" i="61"/>
  <c r="E22" i="61" s="1"/>
  <c r="F20" i="61"/>
  <c r="E20" i="61"/>
  <c r="D20" i="61"/>
  <c r="C20" i="61"/>
  <c r="F22" i="61" l="1"/>
  <c r="D22" i="61"/>
  <c r="C22" i="61"/>
  <c r="C10" i="59" l="1"/>
  <c r="C9" i="59"/>
  <c r="C35" i="15" l="1"/>
  <c r="D35" i="15"/>
  <c r="D30" i="13" l="1"/>
  <c r="D27" i="13"/>
  <c r="C66" i="12" l="1"/>
  <c r="F16" i="13" l="1"/>
  <c r="D66" i="12" l="1"/>
  <c r="D23" i="16" l="1"/>
  <c r="D22" i="16"/>
  <c r="D21" i="16"/>
  <c r="E30" i="13"/>
  <c r="E27" i="13"/>
  <c r="G15" i="13" l="1"/>
  <c r="G14" i="13"/>
  <c r="G12" i="13"/>
  <c r="G11" i="13"/>
  <c r="F30" i="13" l="1"/>
  <c r="F13" i="13"/>
  <c r="D23" i="15" l="1"/>
  <c r="D43" i="15"/>
  <c r="E23" i="15"/>
  <c r="E32" i="15"/>
  <c r="E33" i="15"/>
  <c r="E34" i="15"/>
  <c r="E39" i="15"/>
  <c r="E40" i="15"/>
  <c r="E41" i="15"/>
  <c r="E42" i="15"/>
  <c r="E10" i="16"/>
  <c r="E11" i="16"/>
  <c r="E12" i="16"/>
  <c r="E13" i="16"/>
  <c r="E9" i="16"/>
  <c r="E35" i="15" l="1"/>
  <c r="E43" i="15"/>
  <c r="C23" i="15" l="1"/>
  <c r="C28" i="15" l="1"/>
  <c r="D28" i="15" s="1"/>
  <c r="C27" i="15"/>
  <c r="D27" i="15" s="1"/>
  <c r="E22" i="16"/>
  <c r="E13" i="13" l="1"/>
  <c r="G13" i="13"/>
  <c r="I28" i="12" l="1"/>
  <c r="C43" i="15" l="1"/>
  <c r="D54" i="12" l="1"/>
  <c r="D42" i="12" l="1"/>
  <c r="E42" i="12" l="1"/>
  <c r="F54" i="12" l="1"/>
  <c r="G42" i="12"/>
  <c r="F42" i="12"/>
  <c r="E66" i="12" l="1"/>
  <c r="G21" i="16" l="1"/>
  <c r="H21" i="16"/>
  <c r="I21" i="16"/>
  <c r="E21" i="16"/>
  <c r="D29" i="16"/>
  <c r="F22" i="16" l="1"/>
  <c r="F66" i="12"/>
  <c r="G54" i="12"/>
  <c r="E54" i="12"/>
  <c r="F19" i="16"/>
  <c r="F13" i="5"/>
  <c r="F21" i="16"/>
  <c r="M30" i="13"/>
  <c r="L30" i="13"/>
  <c r="K30" i="13"/>
  <c r="J30" i="13"/>
  <c r="I30" i="13"/>
  <c r="H30" i="13"/>
  <c r="G30" i="13"/>
  <c r="E16" i="13"/>
  <c r="G16" i="13" s="1"/>
  <c r="M27" i="13"/>
  <c r="L27" i="13"/>
  <c r="K27" i="13"/>
  <c r="J27" i="13"/>
  <c r="I27" i="13"/>
  <c r="H27" i="13"/>
  <c r="G27" i="13"/>
  <c r="D13" i="13"/>
  <c r="F20" i="16" l="1"/>
  <c r="E23" i="16"/>
  <c r="F23" i="16"/>
</calcChain>
</file>

<file path=xl/sharedStrings.xml><?xml version="1.0" encoding="utf-8"?>
<sst xmlns="http://schemas.openxmlformats.org/spreadsheetml/2006/main" count="2158" uniqueCount="1233">
  <si>
    <t xml:space="preserve">About the data: figures, rounding, and intensity-based denominators </t>
  </si>
  <si>
    <r>
      <rPr>
        <b/>
        <sz val="10"/>
        <color rgb="FF000000"/>
        <rFont val="Calibri"/>
        <family val="2"/>
        <scheme val="major"/>
      </rPr>
      <t>Currencies</t>
    </r>
    <r>
      <rPr>
        <sz val="10"/>
        <color rgb="FF000000"/>
        <rFont val="Calibri"/>
        <family val="2"/>
        <scheme val="major"/>
      </rPr>
      <t>: All financial figures are quoted in U.S. dollars unless otherwise noted.</t>
    </r>
  </si>
  <si>
    <r>
      <rPr>
        <b/>
        <sz val="10"/>
        <color rgb="FF000000"/>
        <rFont val="Calibri"/>
        <family val="2"/>
        <scheme val="major"/>
      </rPr>
      <t>Rounding</t>
    </r>
    <r>
      <rPr>
        <sz val="10"/>
        <color rgb="FF000000"/>
        <rFont val="Calibri"/>
        <family val="2"/>
        <scheme val="major"/>
      </rPr>
      <t>: Some figures and percentages may not add up to the total figure or 100 percent due to rounding.</t>
    </r>
  </si>
  <si>
    <t xml:space="preserve">Finding additional financial and non-financial information  </t>
  </si>
  <si>
    <t>Providing feedback</t>
  </si>
  <si>
    <t>ECONOMIC CONTRIBUTIONS</t>
  </si>
  <si>
    <t>Performance metric</t>
  </si>
  <si>
    <t>Spreadsheet tab</t>
  </si>
  <si>
    <t>Economic contributions (USD$ thousands)</t>
  </si>
  <si>
    <t>Economic Contributions</t>
  </si>
  <si>
    <t>Direct economic contributions (USD$ thousands)</t>
  </si>
  <si>
    <t>Community contributions (USD$ thousands)</t>
  </si>
  <si>
    <t>Local procurement (USD$ thousands)</t>
  </si>
  <si>
    <t>Political contributions (USD$ thousands)</t>
  </si>
  <si>
    <t>Production (tonnes)</t>
  </si>
  <si>
    <t>Taxes</t>
  </si>
  <si>
    <t>SAFETY, HEALTH AND PEOPLE</t>
  </si>
  <si>
    <t>Performance metrics</t>
  </si>
  <si>
    <t>Fatalities (Safety)</t>
  </si>
  <si>
    <t>Safety</t>
  </si>
  <si>
    <t>Total recordable injuries and lost time injuries</t>
  </si>
  <si>
    <t>Number of hours worked</t>
  </si>
  <si>
    <t>Fines and prosecutions (Safety)</t>
  </si>
  <si>
    <t>Safety hazards reported per region of operation</t>
  </si>
  <si>
    <t>Fatalities (Health)</t>
  </si>
  <si>
    <t>Health</t>
  </si>
  <si>
    <t>Occupational illness cases</t>
  </si>
  <si>
    <t>Fines and prosecutions (Health)</t>
  </si>
  <si>
    <t>Workforce nationalisation by region - employees</t>
  </si>
  <si>
    <t>People</t>
  </si>
  <si>
    <t>Workforce nationalisation by region - contractors</t>
  </si>
  <si>
    <t>Workforce data by category and diversity by proportion of total employees</t>
  </si>
  <si>
    <t>Workforce data by proportion of each category and diversity</t>
  </si>
  <si>
    <t>Board diversity</t>
  </si>
  <si>
    <t>Employee diversity</t>
  </si>
  <si>
    <t>Pay equality</t>
  </si>
  <si>
    <t>Average hours of training per personnel - by region</t>
  </si>
  <si>
    <t>Average hours of training per personnel - historical</t>
  </si>
  <si>
    <t>Proportion of governance body members, employees and others trained on Perseus's anti-corruption policies and procedures</t>
  </si>
  <si>
    <t>Employee hiring and turnover rates</t>
  </si>
  <si>
    <t>Employee parental leave</t>
  </si>
  <si>
    <t>Strikes and lock-outs</t>
  </si>
  <si>
    <t>Performance and career development reviews</t>
  </si>
  <si>
    <t>COMMUNITIES AND HUMAN RIGHTS</t>
  </si>
  <si>
    <t>Local communities</t>
  </si>
  <si>
    <t>Communities &amp; Human Rights</t>
  </si>
  <si>
    <t xml:space="preserve">Human rights reviews </t>
  </si>
  <si>
    <t>Non-technical delays</t>
  </si>
  <si>
    <t xml:space="preserve">Employee training </t>
  </si>
  <si>
    <t xml:space="preserve">Fines and prosecutions </t>
  </si>
  <si>
    <t>Grievances</t>
  </si>
  <si>
    <t>Grievances by type</t>
  </si>
  <si>
    <t>Artisanal and small-scale mining</t>
  </si>
  <si>
    <t>ASM</t>
  </si>
  <si>
    <t>Resettlement</t>
  </si>
  <si>
    <t>ENVIRONMENT</t>
  </si>
  <si>
    <t>Total greenhouse gas emissions (tCO2e)</t>
  </si>
  <si>
    <t>Emissions</t>
  </si>
  <si>
    <t>Total greenhouse gas emissions (tCO2e) by gas</t>
  </si>
  <si>
    <t>Sources of total greenhouse gas emissions (tCO2e)</t>
  </si>
  <si>
    <t>Total greenhouse gas emissions by location (tCO2e)</t>
  </si>
  <si>
    <t>Greenhouse gas emissions intensity</t>
  </si>
  <si>
    <t>Total scope 3 greenhouse gas emissions (tCO2e)</t>
  </si>
  <si>
    <t>Scope 3 greenhouse gas emissions per category (tCO2e)</t>
  </si>
  <si>
    <t>Total energy use (GJ)</t>
  </si>
  <si>
    <t>Energy</t>
  </si>
  <si>
    <t>Total electricity used from grid (GJ)</t>
  </si>
  <si>
    <t>Primary sources of energy used (percentage)</t>
  </si>
  <si>
    <t>Sources of purchased electricity used (percentage)</t>
  </si>
  <si>
    <t>Energy efficiency</t>
  </si>
  <si>
    <t>Water from all areas</t>
  </si>
  <si>
    <t>Water</t>
  </si>
  <si>
    <t>Total amounts of overburden, rock, tailings, and sludges and their associated risks</t>
  </si>
  <si>
    <t>Tailings</t>
  </si>
  <si>
    <t>Tailings disclosure per facility</t>
  </si>
  <si>
    <t>IUCN Red List and national conservation list species</t>
  </si>
  <si>
    <t>Biodiversity &amp; Environment</t>
  </si>
  <si>
    <t>Land disturbance, rehabilitation and conservation</t>
  </si>
  <si>
    <t>Acid rock drainage</t>
  </si>
  <si>
    <t>Waste by composition (metric tonnes)</t>
  </si>
  <si>
    <t>Waste</t>
  </si>
  <si>
    <t>Total waste (metric tonnes)</t>
  </si>
  <si>
    <t>Waste diverted from disposal by recovery operation (metric tonnes)</t>
  </si>
  <si>
    <t>Waste directed to disposal by disposal operation (metric tonnes)</t>
  </si>
  <si>
    <t>Closure planning</t>
  </si>
  <si>
    <t>Closure</t>
  </si>
  <si>
    <t>REPORTING, STANDARDS &amp; CERTIFICATIONS</t>
  </si>
  <si>
    <t>Frameworks</t>
  </si>
  <si>
    <t>Global Reporting Initiative (GRI) Index and Sustainable Development Goals (SDGs)</t>
  </si>
  <si>
    <t>GRI Index</t>
  </si>
  <si>
    <t>Investor Mining and Tailings Initiative</t>
  </si>
  <si>
    <t>Responsible Gold Mining Principles (RGMPs)</t>
  </si>
  <si>
    <t>RGMP</t>
  </si>
  <si>
    <t xml:space="preserve">World Economic Forum International Business Council (IBC) Metrics </t>
  </si>
  <si>
    <t>WEF IBC Metrics</t>
  </si>
  <si>
    <t>Sustainability Accounting Standards Board (SASB)</t>
  </si>
  <si>
    <t>SASB</t>
  </si>
  <si>
    <t>FY2022</t>
  </si>
  <si>
    <t>FY2021</t>
  </si>
  <si>
    <t>CY2020</t>
  </si>
  <si>
    <t>CY2019</t>
  </si>
  <si>
    <t>CY2018</t>
  </si>
  <si>
    <t>Total revenue</t>
  </si>
  <si>
    <t>Basic earnings per share (USD cents)</t>
  </si>
  <si>
    <t>Profit/(loss) after tax</t>
  </si>
  <si>
    <t>Employment costs (1)</t>
  </si>
  <si>
    <t>Payments to providers of capital (2)</t>
  </si>
  <si>
    <t>Government payments and payables (3)</t>
  </si>
  <si>
    <t>(2) Payments to providers of capital include dividend distributions and payments of interest on loans.</t>
  </si>
  <si>
    <t>Direct economic value generated</t>
  </si>
  <si>
    <t>Economic value distributed to host countries</t>
  </si>
  <si>
    <t>Economic value retained</t>
  </si>
  <si>
    <t>FY2020</t>
  </si>
  <si>
    <t>Community investment (discretionary) (1)</t>
  </si>
  <si>
    <t>Total community contributions</t>
  </si>
  <si>
    <t>Granularity of community contributions reporting has increased since 2020 in alignment with the evolution and increase in transparency of our sustainability reporting.</t>
  </si>
  <si>
    <t xml:space="preserve">Local purchases made in Ghana </t>
  </si>
  <si>
    <t>Local purchases made in Côte d'Ivoire</t>
  </si>
  <si>
    <t>Local purchases - total</t>
  </si>
  <si>
    <t>Production</t>
  </si>
  <si>
    <t>Production of metal ores and finished metal products (ounces)</t>
  </si>
  <si>
    <t>Ghana</t>
  </si>
  <si>
    <t>Côte d'Ivoire</t>
  </si>
  <si>
    <t>Names of the resident entities</t>
  </si>
  <si>
    <t>Perseus Mining Ghana Limited</t>
  </si>
  <si>
    <t>Perseus Mining Limited</t>
  </si>
  <si>
    <t>Primary activities of the organization</t>
  </si>
  <si>
    <t>Mining and extraction</t>
  </si>
  <si>
    <t>Number of employees</t>
  </si>
  <si>
    <t>Refer to People</t>
  </si>
  <si>
    <t>Revenues from third-party sales (USD$ thousands)</t>
  </si>
  <si>
    <t>Revenues from intra-group transactions with other tax jurisdictions (USD$ thousands)</t>
  </si>
  <si>
    <t>Profit/(loss) before tax (USD$ thousands)</t>
  </si>
  <si>
    <t>Total assets (USD$ thousands)</t>
  </si>
  <si>
    <t>Income tax paid on a cash basis (USD$ thousands)</t>
  </si>
  <si>
    <t>Income tax pre-paid/(accrued) on profit/loss (USD$ thousands)</t>
  </si>
  <si>
    <t>Other taxes incurred during the reporting period:</t>
  </si>
  <si>
    <t>Employment taxes withheld (USD$ thousands)</t>
  </si>
  <si>
    <t>Other taxes and duties (USD$ thousands)</t>
  </si>
  <si>
    <t>SAFETY</t>
  </si>
  <si>
    <t>Fatalities</t>
  </si>
  <si>
    <t>FY2019</t>
  </si>
  <si>
    <t>FY2018</t>
  </si>
  <si>
    <t>Total recordable injuries - total</t>
  </si>
  <si>
    <t>Total recordable injuries - employees</t>
  </si>
  <si>
    <t>Total recordable injuries - contractors</t>
  </si>
  <si>
    <t>Total recordable injury frequency rate (TRIFR) (per 1,000,000 hours worked) - employees</t>
  </si>
  <si>
    <t>Total recordable injury frequency rate (TRIFR) (per 1,000,000 hours worked) - contractors</t>
  </si>
  <si>
    <t>Lost time injury frequency rate (LTIFR) (per 1,000,000 hours worked) - total</t>
  </si>
  <si>
    <t>0</t>
  </si>
  <si>
    <t>Lost time injury frequency rate (LTIFR) (per 1,000,000 hours worked) - employees</t>
  </si>
  <si>
    <t>Lost time injury frequency rate (LTIFR) (per 1,000,000 hours worked) - contractors</t>
  </si>
  <si>
    <t>Number of hours worked - total</t>
  </si>
  <si>
    <t>Granularity of reporting of recordable injuries between employees and contractors has increased since 2020 in alignment with the evolution and increase in transparency of our sustainability reporting.</t>
  </si>
  <si>
    <t>Total Recordable Injury Frequency Rate (TRIFR) is equivalent to and calculated in the same way as All Injury Frequency Rate (AIFR).</t>
  </si>
  <si>
    <t>Fines and prosecutions – safety (number)</t>
  </si>
  <si>
    <t>Fines and prosecutions – safety (US$’000)</t>
  </si>
  <si>
    <t>Total</t>
  </si>
  <si>
    <t>Employees</t>
  </si>
  <si>
    <t>Contractors</t>
  </si>
  <si>
    <t>HEALTH</t>
  </si>
  <si>
    <t>Number of fatal incidents as a result of work-related ill health - employees</t>
  </si>
  <si>
    <t>Number of fatal incidents as a result of work-related ill health - contractors</t>
  </si>
  <si>
    <t>Occupational illness cases - total</t>
  </si>
  <si>
    <t>Occupational illness cases - employees</t>
  </si>
  <si>
    <t>Occupational illness cases - contractors</t>
  </si>
  <si>
    <t>Granularity of reporting of occupational illnesses between employees and contractors has increased since 2020 in alignment with the evolution and increase in transparency of our sustainability reporting.</t>
  </si>
  <si>
    <t>Fines and prosecutions – health (number)</t>
  </si>
  <si>
    <t>Fines and prosecutions – health (US$’000)</t>
  </si>
  <si>
    <t>WORKFORCE NATIONALISATION BY REGION - EMPLOYEES</t>
  </si>
  <si>
    <t>Headcount Distribution %</t>
  </si>
  <si>
    <t>Local Employees</t>
  </si>
  <si>
    <t>Employees from Region</t>
  </si>
  <si>
    <t>Expatriates</t>
  </si>
  <si>
    <t>Perseus Services (1)</t>
  </si>
  <si>
    <t>WORKFORCE NATIONALISATION BY REGION - CONTRACTORS</t>
  </si>
  <si>
    <t>Local Contractors</t>
  </si>
  <si>
    <t>Contractors from Region</t>
  </si>
  <si>
    <t>N/A</t>
  </si>
  <si>
    <t>WORKFORCE DATA BY CATEGORY AND DIVERSITY BY PROPORTION OF TOTAL EMPLOYEES</t>
  </si>
  <si>
    <t>Gender</t>
  </si>
  <si>
    <t>Age Group</t>
  </si>
  <si>
    <t>Region</t>
  </si>
  <si>
    <t>Female</t>
  </si>
  <si>
    <t>Male</t>
  </si>
  <si>
    <t>Under 30</t>
  </si>
  <si>
    <t>30-50</t>
  </si>
  <si>
    <t>Over 50</t>
  </si>
  <si>
    <t>Management Level</t>
  </si>
  <si>
    <t>Senior Level</t>
  </si>
  <si>
    <t>Junior Level</t>
  </si>
  <si>
    <t>WORKFORCE DATA BY PROPORTION OF EACH CATEGORY AND DIVERSITY</t>
  </si>
  <si>
    <t>DIVERSITY</t>
  </si>
  <si>
    <t>Board Diversity</t>
  </si>
  <si>
    <t>Number of women on the Board</t>
  </si>
  <si>
    <t>Percentage of women in senior levels and management</t>
  </si>
  <si>
    <t>Percentage of women - total workforce</t>
  </si>
  <si>
    <t>PAY EQUALITY</t>
  </si>
  <si>
    <t>AVERAGE HOURS OF TRAINING PER PERSONNEL - BY REGION</t>
  </si>
  <si>
    <t>Role category</t>
  </si>
  <si>
    <t>AVERAGE HOURS OF TRAINING PER PERSONNEL - HISTORICAL</t>
  </si>
  <si>
    <t>CY2017</t>
  </si>
  <si>
    <t>PROPORTION OF GOVERNANCE BODY MEMBERS, EMPLOYEES AND OTHERS TRAINED ON PERSEUS'S ANTI-CORRUPTION POLICIES AND PROCEDURES</t>
  </si>
  <si>
    <t xml:space="preserve">Role category </t>
  </si>
  <si>
    <t>Board members</t>
  </si>
  <si>
    <t>Employees and other business partners</t>
  </si>
  <si>
    <t>0.5%</t>
  </si>
  <si>
    <t>EMPLOYEE HIRING AND TURNOVER RATES</t>
  </si>
  <si>
    <t xml:space="preserve">Employee hiring and turnover categories </t>
  </si>
  <si>
    <t>New employee hires (number)</t>
  </si>
  <si>
    <t>New employee hire rate (%)</t>
  </si>
  <si>
    <t>Employee turnover (number)</t>
  </si>
  <si>
    <t>EMPLOYEE PARENTAL LEAVE</t>
  </si>
  <si>
    <t xml:space="preserve">Gender </t>
  </si>
  <si>
    <t>No. of employees who were entitled to parental leave</t>
  </si>
  <si>
    <t>No. of employees who took parental leave</t>
  </si>
  <si>
    <t>Percentage of total employees who received a regular performance and career development review</t>
  </si>
  <si>
    <t>COMMUNITIES</t>
  </si>
  <si>
    <t>HUMAN RIGHTS</t>
  </si>
  <si>
    <t>Number of operations subject to human rights reviews or human rights impact assessments</t>
  </si>
  <si>
    <t>Percentage of operations subject to human rights reviews or human rights impact assessments</t>
  </si>
  <si>
    <t>COMMUNITY RELATIONS</t>
  </si>
  <si>
    <t>Number and duration of non-technical delays</t>
  </si>
  <si>
    <t>0 days</t>
  </si>
  <si>
    <t>8 days</t>
  </si>
  <si>
    <t>SECURITY/HUMAN RIGHTS</t>
  </si>
  <si>
    <t>Total number of hours in the reporting period devoted to training on human rights policies</t>
  </si>
  <si>
    <t>Percentage of employees trained during the reporting period in human rights policies</t>
  </si>
  <si>
    <t>Percentage of contractors trained during the reporting period in human rights policies</t>
  </si>
  <si>
    <t>Number of external parties trained during the reporting period in human rights policies</t>
  </si>
  <si>
    <t>Fines and prosecutions – communities (number)</t>
  </si>
  <si>
    <t>Fines and prosecutions – communities (US$’000)</t>
  </si>
  <si>
    <t>Australia</t>
  </si>
  <si>
    <t>Total number of grievances</t>
  </si>
  <si>
    <t>Grievances addressed or reviewed</t>
  </si>
  <si>
    <t>Grievances resolved - number</t>
  </si>
  <si>
    <t>Grievances resolved - percentage</t>
  </si>
  <si>
    <t>(1) Represents exploration across West Africa.</t>
  </si>
  <si>
    <t>Building cracks and blast</t>
  </si>
  <si>
    <t>Resettlement issues</t>
  </si>
  <si>
    <t>Crop and land compensation</t>
  </si>
  <si>
    <t>Local employment and training</t>
  </si>
  <si>
    <t>Road condition</t>
  </si>
  <si>
    <t>Other general</t>
  </si>
  <si>
    <t>Grievances by year</t>
  </si>
  <si>
    <t>ARTISANAL AND SMALL-SCALE MINING (ASM)</t>
  </si>
  <si>
    <t>Identify if ASM takes place on or adjacent to company sites, or presents risks to the company’s operations</t>
  </si>
  <si>
    <t>Yes, for all operations (Edikan, Sissingue and Yaoure)</t>
  </si>
  <si>
    <t>Company’s total number of operations</t>
  </si>
  <si>
    <t>Percentage of sites where ASM represents a risk</t>
  </si>
  <si>
    <t>Number of ASM incursions at all sites</t>
  </si>
  <si>
    <t>Report the nature of the risks and the actions taken to manage and mitigate them</t>
  </si>
  <si>
    <t>RESETTLEMENT ACTIVITES TO DATE</t>
  </si>
  <si>
    <t>Edikan</t>
  </si>
  <si>
    <t>Sissingue</t>
  </si>
  <si>
    <t>Yaoure</t>
  </si>
  <si>
    <t>Sites where resettlement of a community occurred</t>
  </si>
  <si>
    <t>Number of households and, if available, individuals involved in any resettlement program</t>
  </si>
  <si>
    <t>Any significant disputes related to resettlement and the processes employed to resolve outstanding issues</t>
  </si>
  <si>
    <t>EMISSIONS</t>
  </si>
  <si>
    <t>Total greenhouse gas emissions (tCO2-e)</t>
  </si>
  <si>
    <t>Total emissions</t>
  </si>
  <si>
    <t>Scope 1 emissions</t>
  </si>
  <si>
    <t>Scope 2 emissions</t>
  </si>
  <si>
    <t>Total greenhouse gas emissions (tCO2-e) by gas</t>
  </si>
  <si>
    <t>CO2</t>
  </si>
  <si>
    <t>CH4</t>
  </si>
  <si>
    <t>N2O</t>
  </si>
  <si>
    <t>Granularity of reporting of greenhouse gas emissions to gas-type level has increased from CY2020 in alignment with the evolution and increase in transparency of our sustainability reporting.</t>
  </si>
  <si>
    <t>Sources of total greenhouse gas emissions (tCO2-e)</t>
  </si>
  <si>
    <t>Scope 1</t>
  </si>
  <si>
    <t>Diesel</t>
  </si>
  <si>
    <t>LPG</t>
  </si>
  <si>
    <t>Natural Gas</t>
  </si>
  <si>
    <t xml:space="preserve">Scope 2 </t>
  </si>
  <si>
    <t>Electricity</t>
  </si>
  <si>
    <t>Total greenhouse gas emissions by location (tCO2-e)</t>
  </si>
  <si>
    <t>Edikan (Ghana)</t>
  </si>
  <si>
    <t>Sissingue (Côte d'Ivoire)</t>
  </si>
  <si>
    <t>Yaoure (Côte d'Ivoire)</t>
  </si>
  <si>
    <t>Emissions per Material Mined (kg CO2-e/t)</t>
  </si>
  <si>
    <t>Emissions per Material Milled (kg CO2-e/t)</t>
  </si>
  <si>
    <t>Emissions per Gold Produced (kg CO2-e/oz)</t>
  </si>
  <si>
    <t>SCOPE 3 EMISSIONS</t>
  </si>
  <si>
    <t>Total scope 3 greenhouse gas emissions (tCO2-e)</t>
  </si>
  <si>
    <t>Scope 3 Emissions</t>
  </si>
  <si>
    <t>Emissions calculation methodology</t>
  </si>
  <si>
    <t>Further detail</t>
  </si>
  <si>
    <t>1. Purchased goods and services</t>
  </si>
  <si>
    <t>Relevant, calculated</t>
  </si>
  <si>
    <t xml:space="preserve">Relevant purchased goods and services (except for mining equipment and activities, reported/covered by other Scope 3 categories).
No exclusion of emission sources. </t>
  </si>
  <si>
    <t>2. Capital goods</t>
  </si>
  <si>
    <t>3. Fuel and energy related activities</t>
  </si>
  <si>
    <t>4. Upstream transportation and distribution</t>
  </si>
  <si>
    <t>Not relevant, explanation provided</t>
  </si>
  <si>
    <t>Not considered as material and not calculated. Most emissions relating to upstream transportation and distribution are borne by Perseus and therefore calculated as part of Category 3.</t>
  </si>
  <si>
    <t>5. Waste generated in operations</t>
  </si>
  <si>
    <t>6. Business travel</t>
  </si>
  <si>
    <t>7. Employee commuting</t>
  </si>
  <si>
    <t>8. Upstream leased assets</t>
  </si>
  <si>
    <t>9. Downstream transportation and distribution</t>
  </si>
  <si>
    <t>No exclusion of emission sources</t>
  </si>
  <si>
    <t>10. Processing of sold products</t>
  </si>
  <si>
    <t>11. Use of sold products</t>
  </si>
  <si>
    <t>Data from World Gold Council (WGC) "Gold and Climate Change: Current and Future Impacts" report concludes (page 9): "We analysed other sources of Scope 3 emissions (other than downstream emissions related to processing of sold products) as set out in the GHG Protocol, and concluded that these were either not material or simply not applicable." Therefore on the basis of the WGC’s conclusion, this category is not applicable.</t>
  </si>
  <si>
    <t>12. End of life treatment of sold products</t>
  </si>
  <si>
    <t>Calculated from World Gold Council production upstream emissions factor (3.62) tonnes CO2-e per tonne gold. See "WGC Gold and Climate Change: Current and Future Impacts", Table 3, Oct. 2019. Emissions are calculated by multiplying the tonnes of gold produced  (activity data) to 3.62 tonnes CO2-e per tonne gold (emission factor).</t>
  </si>
  <si>
    <t>13. Downstream leased assets</t>
  </si>
  <si>
    <t>An emissions figure is not calculated for this category as Perseus does not lease significant downstream assets in the course of normal operations.</t>
  </si>
  <si>
    <t>14. Franchises</t>
  </si>
  <si>
    <t>An emissions figure is not calculated for this category as Perseus does not have franchised operations.</t>
  </si>
  <si>
    <t>15. Investments</t>
  </si>
  <si>
    <t>An emissions figure is not calculated for this category as Perseus does not have investment operations.</t>
  </si>
  <si>
    <t> </t>
  </si>
  <si>
    <t>ENERGY</t>
  </si>
  <si>
    <t>Total energy (GJ)</t>
  </si>
  <si>
    <t>Total electricity consumption from grid (GJ)</t>
  </si>
  <si>
    <t>No electricity has been sold back to the grid across the years reported above.</t>
  </si>
  <si>
    <t>Renewables</t>
  </si>
  <si>
    <t>Hydro (1)</t>
  </si>
  <si>
    <t>Biomass (1)</t>
  </si>
  <si>
    <t>Non-renewables</t>
  </si>
  <si>
    <t>Natural gas (1)</t>
  </si>
  <si>
    <t>Natural gas consumption for on site electricity generation</t>
  </si>
  <si>
    <t>Oil (1)</t>
  </si>
  <si>
    <t>(1) Sourced from electricity consumption from grid.</t>
  </si>
  <si>
    <t>Hydro</t>
  </si>
  <si>
    <t>Biomass</t>
  </si>
  <si>
    <t>Natural gas</t>
  </si>
  <si>
    <t>Oil</t>
  </si>
  <si>
    <t>Energy per Material Mined (MJ/t)</t>
  </si>
  <si>
    <t>Energy per Material Milled (MJ/t)</t>
  </si>
  <si>
    <t>All energy consumption (both self-generated and electricity sourced from grid) has been used to calculate the energy efficiency ratios above.</t>
  </si>
  <si>
    <t>WATER</t>
  </si>
  <si>
    <t>Inputs/Withdrawal</t>
  </si>
  <si>
    <t>Source/Destination</t>
  </si>
  <si>
    <t>Type 1</t>
  </si>
  <si>
    <t>Type 2</t>
  </si>
  <si>
    <t>Type 3</t>
  </si>
  <si>
    <t>Freshwater</t>
  </si>
  <si>
    <t>Other Water</t>
  </si>
  <si>
    <t>FY2022 Total</t>
  </si>
  <si>
    <t>FY2021 Total</t>
  </si>
  <si>
    <t>FY2020 Total</t>
  </si>
  <si>
    <t>CY2020 Total</t>
  </si>
  <si>
    <t>CY2019 Total</t>
  </si>
  <si>
    <t>CY2018 Total</t>
  </si>
  <si>
    <t>CY2017 Total</t>
  </si>
  <si>
    <t>(kilolitres per annum)</t>
  </si>
  <si>
    <t>Groundwater</t>
  </si>
  <si>
    <t>Surface water</t>
  </si>
  <si>
    <t>Outputs/Discharge</t>
  </si>
  <si>
    <t>Consumption</t>
  </si>
  <si>
    <t>Re-used water</t>
  </si>
  <si>
    <t>We do not operate in areas of baseline water stress. Edikan is located in an area of medium baseline water stress, and Sissingue and Yaoure are located in areas of low water stress as defined by the World Resources Institute's Aqueduct Water Risk Atlas tool.</t>
  </si>
  <si>
    <t>TAILINGS AND WASTE ROCK</t>
  </si>
  <si>
    <t>Group</t>
  </si>
  <si>
    <t>TAILINGS DISCLOSURE PER FACILITY</t>
  </si>
  <si>
    <t>Tailings facility</t>
  </si>
  <si>
    <t>"Tailings Dam" Name/identifier</t>
  </si>
  <si>
    <t>Yaouré</t>
  </si>
  <si>
    <t>Location</t>
  </si>
  <si>
    <t xml:space="preserve">Ownership </t>
  </si>
  <si>
    <t>Owned</t>
  </si>
  <si>
    <t xml:space="preserve">Status </t>
  </si>
  <si>
    <t>Active</t>
  </si>
  <si>
    <t>Date of initial operation</t>
  </si>
  <si>
    <t xml:space="preserve">Is the Dam currently operated or closed as per currently approved design? </t>
  </si>
  <si>
    <t>Yes</t>
  </si>
  <si>
    <t xml:space="preserve">Raising method </t>
  </si>
  <si>
    <t>Current Maximum Height</t>
  </si>
  <si>
    <t xml:space="preserve">Current Tailings Storage Impoundment Volume </t>
  </si>
  <si>
    <t>Planned Tailings Storage Impoundment Volume in 5 years time</t>
  </si>
  <si>
    <t>Most recent Independent Expert Review</t>
  </si>
  <si>
    <t xml:space="preserve">Do you have full and complete relevant engineering records including design, construction, operation, maintenance and/or closure. </t>
  </si>
  <si>
    <t>What is your hazard categorisation of this facility, based on consequence of failure?</t>
  </si>
  <si>
    <t>MSHA hazard potential classification</t>
  </si>
  <si>
    <t>High Hazard Potential</t>
  </si>
  <si>
    <t xml:space="preserve">What guideline do you follow for the classification system? </t>
  </si>
  <si>
    <t xml:space="preserve">Has this facility, at any point in its history, failed to be confirmed or certified as stable, or experienced notable stability concerns, as identified by an independent engineer (even if later certified as stable by the same or a different firm). </t>
  </si>
  <si>
    <t>No</t>
  </si>
  <si>
    <t xml:space="preserve">Do you have internal/in house engineering specialist oversight of this facility? Or do you have external engineering support for this purpose? </t>
  </si>
  <si>
    <t xml:space="preserve">Has a formal analysis of the downstream impact on communities, ecosystems and critical infrastructure in the event of catastrophic failure been undertaken and to reflect final conditions? If so, when did this assessment take place? </t>
  </si>
  <si>
    <t>Is there a) a closure plan in place for this dam, and b) does it include long term monitoring?</t>
  </si>
  <si>
    <t>Have you, or do you plan to assess your tailings facilities against the impact of more regular extreme weather events as a result of climate change, e.g. over the next two years?</t>
  </si>
  <si>
    <t>Any other relevant information and supporting documentation. 
Please state if you have omitted any other exposure to tailings facilities through any joint ventures you may have.</t>
  </si>
  <si>
    <t>Nil</t>
  </si>
  <si>
    <t>IUCN RED LIST AND NATIONAL CONSERVATION LIST SPECIES</t>
  </si>
  <si>
    <t>Category</t>
  </si>
  <si>
    <t>Critically endangered</t>
  </si>
  <si>
    <t>Endangered</t>
  </si>
  <si>
    <t>Vulnerable</t>
  </si>
  <si>
    <t>Near threatened</t>
  </si>
  <si>
    <t>Least concern</t>
  </si>
  <si>
    <t>LAND DISTURBANCE, REHABILITATION AND CONSERVATION</t>
  </si>
  <si>
    <t>Total land disturbed (hectares)</t>
  </si>
  <si>
    <t>Total land rehabilitated (hectares)</t>
  </si>
  <si>
    <t>Total land disturbed and not yet rehabilitated (hectares)</t>
  </si>
  <si>
    <t>Total land rehabilitated against land disturbed (percentage)</t>
  </si>
  <si>
    <t xml:space="preserve">Total land disturbed has been updated since the 2020 Sustainability Report to more clearly present land that has actually been disturbed, rather than land area planned to be cleared for the year. </t>
  </si>
  <si>
    <t>ACID ROCK DRAINAGE</t>
  </si>
  <si>
    <t xml:space="preserve">Percentage of mine sites where acid rock drainage is: </t>
  </si>
  <si>
    <t>%</t>
  </si>
  <si>
    <t>Predicted to occur</t>
  </si>
  <si>
    <t>Actively mitigated</t>
  </si>
  <si>
    <t>Under treatment or remediation</t>
  </si>
  <si>
    <t>Fines and prosecutions – environment (number)</t>
  </si>
  <si>
    <t>Fines and prosecutions – environment (US$’000)</t>
  </si>
  <si>
    <t>WASTE</t>
  </si>
  <si>
    <t>Waste generated</t>
  </si>
  <si>
    <t>Waste diverted from disposal</t>
  </si>
  <si>
    <t>Waste directed to disposal</t>
  </si>
  <si>
    <t>Hydrocarbon waste</t>
  </si>
  <si>
    <t>Tyres</t>
  </si>
  <si>
    <t>Domestic waste</t>
  </si>
  <si>
    <t>Hazardous waste</t>
  </si>
  <si>
    <t>Common waste</t>
  </si>
  <si>
    <t>Medical waste</t>
  </si>
  <si>
    <t>Biodegradable waste</t>
  </si>
  <si>
    <t>Scrap metal</t>
  </si>
  <si>
    <t>Plastic bottles</t>
  </si>
  <si>
    <t>Batteries</t>
  </si>
  <si>
    <t>Oil filters</t>
  </si>
  <si>
    <t>Scrap wood</t>
  </si>
  <si>
    <t>Laboratory liquid waste</t>
  </si>
  <si>
    <t xml:space="preserve">Tailings </t>
  </si>
  <si>
    <t>Total waste</t>
  </si>
  <si>
    <t>% Waste recycled</t>
  </si>
  <si>
    <t>Total waste (including Tailings)</t>
  </si>
  <si>
    <t>Total waste (excluding Tailings)</t>
  </si>
  <si>
    <t>Preparation for reuse</t>
  </si>
  <si>
    <t xml:space="preserve">Recycling </t>
  </si>
  <si>
    <t>Other recovery operations</t>
  </si>
  <si>
    <t>Non-hazardous waste</t>
  </si>
  <si>
    <t>Incineration (with energy recovery)</t>
  </si>
  <si>
    <t>Incineration (without energy recovery)</t>
  </si>
  <si>
    <t>Landfilling</t>
  </si>
  <si>
    <t>Other disposal operations</t>
  </si>
  <si>
    <t>CLOSURE</t>
  </si>
  <si>
    <t>Company operations that have closure plans</t>
  </si>
  <si>
    <t>Percentage of company’s total number of operations that have closure plans</t>
  </si>
  <si>
    <t>GLOBAL REPORTING INITIATIVE (GRI) STANDARDS INDEX</t>
  </si>
  <si>
    <t>Disclosure Title</t>
  </si>
  <si>
    <t>Reference to Disclosure</t>
  </si>
  <si>
    <t>Restatements of information</t>
  </si>
  <si>
    <t xml:space="preserve">External assurance </t>
  </si>
  <si>
    <t>Economic performance</t>
  </si>
  <si>
    <t>201-1</t>
  </si>
  <si>
    <t>Direct economic value generated and distributed</t>
  </si>
  <si>
    <t>Tax</t>
  </si>
  <si>
    <t>207-1</t>
  </si>
  <si>
    <t>Approach to tax</t>
  </si>
  <si>
    <t>207-2</t>
  </si>
  <si>
    <t>Tax governance, control, and risk management</t>
  </si>
  <si>
    <t>207-3</t>
  </si>
  <si>
    <t>Stakeholder engagement and management of concerns related to tax</t>
  </si>
  <si>
    <t>207-4</t>
  </si>
  <si>
    <t>Country-by-country reporting</t>
  </si>
  <si>
    <t>204-1</t>
  </si>
  <si>
    <t xml:space="preserve">Proportion of spending on local suppliers </t>
  </si>
  <si>
    <t>Anti-corruption</t>
  </si>
  <si>
    <t>205-3</t>
  </si>
  <si>
    <t>Confirmed incidents of corruption and actions taken</t>
  </si>
  <si>
    <t>No incidents of corruption were noted during the period.</t>
  </si>
  <si>
    <t>303-1</t>
  </si>
  <si>
    <t>Interactions with water as a shared resource</t>
  </si>
  <si>
    <t>303-2</t>
  </si>
  <si>
    <t>Management of water discharge-related impacts</t>
  </si>
  <si>
    <t>303-3</t>
  </si>
  <si>
    <t>Water withdrawal</t>
  </si>
  <si>
    <t>303-4</t>
  </si>
  <si>
    <t>Water discharge</t>
  </si>
  <si>
    <t>303-5</t>
  </si>
  <si>
    <t>Water consumption</t>
  </si>
  <si>
    <t>Biodiversity</t>
  </si>
  <si>
    <t>304-1</t>
  </si>
  <si>
    <t>Operational sites owned, leased, managed in, or adjacent
to, protected areas and areas of high biodiversity value outside
protected areas</t>
  </si>
  <si>
    <t>We lease a total of 54,955 hectares across four extractive operational sites in Ghana and Côte d'Ivoire. These are not in the area of, adjacent to or containing portions of areas that have been formally designated as protected. We will continue to monitor this going forward.</t>
  </si>
  <si>
    <t>304-4</t>
  </si>
  <si>
    <t>IUCN Red List species and national conservation list species with habitats in areas affected by operations</t>
  </si>
  <si>
    <t>305-1</t>
  </si>
  <si>
    <t xml:space="preserve">Direct (Scope 1) GHG emissions </t>
  </si>
  <si>
    <t>305-2</t>
  </si>
  <si>
    <t xml:space="preserve">Energy indirect (Scope 2) GHG emissions </t>
  </si>
  <si>
    <t>305-3</t>
  </si>
  <si>
    <t xml:space="preserve">Other indirect (Scope 3) GHG emissions </t>
  </si>
  <si>
    <t>305-4</t>
  </si>
  <si>
    <t>GHG emissions intensity</t>
  </si>
  <si>
    <t>302-1</t>
  </si>
  <si>
    <t>Energy consumption within the organization</t>
  </si>
  <si>
    <t xml:space="preserve">302-3 </t>
  </si>
  <si>
    <t>Energy intensity</t>
  </si>
  <si>
    <t>306-1</t>
  </si>
  <si>
    <t>Waste generation and significant waste-related impacts</t>
  </si>
  <si>
    <t>306-2</t>
  </si>
  <si>
    <t>Management of significant waste-related impacts</t>
  </si>
  <si>
    <t>306-3</t>
  </si>
  <si>
    <t>306-4</t>
  </si>
  <si>
    <t>306-5</t>
  </si>
  <si>
    <t>401-1</t>
  </si>
  <si>
    <t>New employee hires and employee turnover</t>
  </si>
  <si>
    <t>401-3</t>
  </si>
  <si>
    <t>Parental leave</t>
  </si>
  <si>
    <t>Labour/management relations</t>
  </si>
  <si>
    <t>Occupational health and safety</t>
  </si>
  <si>
    <t>403-1</t>
  </si>
  <si>
    <t>Occupational health and safety management system</t>
  </si>
  <si>
    <t>403-2</t>
  </si>
  <si>
    <t>Hazard identification, risk assessment, and incident investigation</t>
  </si>
  <si>
    <t>403-3</t>
  </si>
  <si>
    <t>Occupational health services</t>
  </si>
  <si>
    <t>403-5</t>
  </si>
  <si>
    <t>Worker training on occupational health and safety</t>
  </si>
  <si>
    <t>403-6</t>
  </si>
  <si>
    <t>Promotion of worker health</t>
  </si>
  <si>
    <t>403-7</t>
  </si>
  <si>
    <t>Prevention and mitigation of occupational health and safety impacts directly linked by business relationships</t>
  </si>
  <si>
    <t>403-9</t>
  </si>
  <si>
    <t>Work-related injuries</t>
  </si>
  <si>
    <t>403-10</t>
  </si>
  <si>
    <t>Work-related ill health</t>
  </si>
  <si>
    <t>404-1</t>
  </si>
  <si>
    <t>Average hours of training per year per employee</t>
  </si>
  <si>
    <t>We will report on this category by gender in subsequent reporting periods.</t>
  </si>
  <si>
    <t>404-3</t>
  </si>
  <si>
    <t>Percentage of employees receiving regular performance and career development reviews</t>
  </si>
  <si>
    <t>Diversity and equal opportunity</t>
  </si>
  <si>
    <t>405-1</t>
  </si>
  <si>
    <t>Diversity of governance bodies and employees</t>
  </si>
  <si>
    <t>405-2</t>
  </si>
  <si>
    <t>Ratio of basic salary and remuneration of women to men</t>
  </si>
  <si>
    <t>410-1</t>
  </si>
  <si>
    <t>Security personnel trained in human rights policies or procedures</t>
  </si>
  <si>
    <t>413-1</t>
  </si>
  <si>
    <t>Operations with local community engagement, impact assessments, and development programmes</t>
  </si>
  <si>
    <t>415-1</t>
  </si>
  <si>
    <t>Political contributions</t>
  </si>
  <si>
    <t>Disclosure</t>
  </si>
  <si>
    <t>Governance</t>
  </si>
  <si>
    <t>Strategy</t>
  </si>
  <si>
    <t>Risk Management</t>
  </si>
  <si>
    <t>Metrics and Targets</t>
  </si>
  <si>
    <t>THE RESPONSIBLE GOLD MINING PRINCIPLES</t>
  </si>
  <si>
    <t>Principle 1 - Ethical conduct: we will conduct our business with integrity including absolute opposition to corruption</t>
  </si>
  <si>
    <t xml:space="preserve">Legal compliance
</t>
  </si>
  <si>
    <t>1.1 As a minimum expectation, we will comply with applicable host and home country laws and relevant international law, and will maintain systems to deliver this objective.</t>
  </si>
  <si>
    <t xml:space="preserve">Code of conduct
</t>
  </si>
  <si>
    <t>1.2 We will maintain a code of conduct to make clear the standards with which we expect our employees, and those with whom we do business, to comply. We will actively promote awareness of our code and implement systems to monitor and ensure compliance.</t>
  </si>
  <si>
    <t xml:space="preserve">Combating bribery and corruption
</t>
  </si>
  <si>
    <t>1.3 We will put in place controls to combat bribery and corruption in all their forms, conflicts of interest and anti-competitive behaviour by employees, agents or other company representatives.</t>
  </si>
  <si>
    <t xml:space="preserve">Political contributions
</t>
  </si>
  <si>
    <t>1.4 We will disclose the value and beneficiaries of financial and in-kind political contributions that we make, whether directly or through an intermediary.</t>
  </si>
  <si>
    <t>Transparency</t>
  </si>
  <si>
    <t>1.5 We will publish our tax, royalty and other payments to governments annually by country and project. We support the principles of the Extractive Industries Transparency Initiative (EITI) and will encourage governments to promote greater transparency around revenue flows, mining contracts and the beneficial ownership of licence holders.</t>
  </si>
  <si>
    <t>Taxes and transfer pricing</t>
  </si>
  <si>
    <t>1.6 We will pay the taxes and royalties required by host country codes. We will seek to ensure that transfer pricing outcomes are in line with fair business practices and value creation.</t>
  </si>
  <si>
    <t>Accountabilities and reporting</t>
  </si>
  <si>
    <t>1.7 We will assign accountability for our sustainability performance at Board and/or Executive Committee level. We will report publicly each year on our implementation of the Responsible Gold Mining Principles.</t>
  </si>
  <si>
    <t>Principle 2 – Understanding our impacts: we will engage with our stakeholders and implement management systems so as to ensure that we assess, understand and manage our impacts, realise opportunities and provide remedy where needed</t>
  </si>
  <si>
    <t>Risk management</t>
  </si>
  <si>
    <t>2.1 We will maintain systems to identify and prevent or manage both the risks that face our operations and those which our activities may pose to others.</t>
  </si>
  <si>
    <t>Stakeholder engagement</t>
  </si>
  <si>
    <t>2.2 We will listen to and engage with stakeholders in order to understand better their interests and concerns and integrate this knowledge into how we do business.</t>
  </si>
  <si>
    <t>Due diligence</t>
  </si>
  <si>
    <t xml:space="preserve">2.3 We will regularly and systematically conduct due diligence to identify human rights, corruption and conflict risks associated with our activities and in our supply chain with the intention of preventing adverse impacts. We will exercise risk-based due diligence on those entities to which we sell our products. </t>
  </si>
  <si>
    <t>Impact assessment</t>
  </si>
  <si>
    <t>2.4 We will conduct impact assessments that involve substantive environmental components, socioeconomic (including human rights where relevant) and cultural elements, and ensure that these are periodically updated. We will seek to identify and take account of local cumulative impacts. We will ensure that such assessments are accessible to affected communities and include plans to avoid, minimise, mitigate or compensate for significant adverse impacts.</t>
  </si>
  <si>
    <t>Resolving grievances</t>
  </si>
  <si>
    <t xml:space="preserve">2.5 We will establish fair, accessible, effective and timely mechanisms through which complaints and grievances related to our activities can be raised and resolved and remedies implemented. Those raising such grievances in good faith will not face discrimination or retaliation as a result of raising their concerns. </t>
  </si>
  <si>
    <t xml:space="preserve">Principle 3 – Supply chain: we will require that our suppliers conduct their businesses ethically and responsibly as a condition of doing business with us </t>
  </si>
  <si>
    <t>Supply Chain Policy</t>
  </si>
  <si>
    <t>3.1 We will adopt and publish a Supply Chain Policy and support our contractors and suppliers to operate responsibly and to standards of ethics, safety, health, human rights and social and environmental performance comparable with our own. We will conduct risk-based monitoring of compliance.</t>
  </si>
  <si>
    <t>Local procurement</t>
  </si>
  <si>
    <t>3.2 We will promote access for local businesses to procurement and contracting opportunities generated by our operations and, where appropriate, provide capacity building support to help them improve their capabilities as suppliers.</t>
  </si>
  <si>
    <t>Market access for ASM</t>
  </si>
  <si>
    <t>3.3 We support access to legitimate markets for those artisanal and small-scale miners (ASM) who respect applicable legal and regulatory frameworks, who seek to address the environmental, health, human rights and safety challenges often associated with ASM activity, and who, in good faith, seek formalisation. We will consider supporting government initiatives to reduce and eliminate the use of mercury by ASM.</t>
  </si>
  <si>
    <t>Social</t>
  </si>
  <si>
    <t>Principle 4 – Safety and health: we will protect and promote the safety and occupational health of our workforce (employees and contractors) above all other priorities and will empower them to speak up if they encounter unsafe working conditions _x000D_</t>
  </si>
  <si>
    <t>4.1 We will be proactive in preventing fatalities and injuries to our workforce. Regular safety training will be conducted and personal protective equipment will be supplied at no cost to our workforce. Our objective is zero harm.</t>
  </si>
  <si>
    <t>Safety management systems</t>
  </si>
  <si>
    <t>4.2 We will implement safety and health management systems based on internationally recognised good practice and focused on continuous improvement of our performance. We will engage regularly on these issues with our workforce and their representatives.</t>
  </si>
  <si>
    <t>Occupational health and wellbeing</t>
  </si>
  <si>
    <t>4.3 We will maintain high standards of occupational health and hygiene and implement risk-based monitoring of the health of our workforce based on occupational exposures. We will promote the physical and mental wellbeing of our workforce.</t>
  </si>
  <si>
    <t>Community health and emergency planning</t>
  </si>
  <si>
    <t>4.4 We will identify and eliminate or minimise significant risks to the health and safety of local people as a result of our activities and those of our contractors. We will develop, maintain and test emergency response plans based on national regulations and international best practice guidelines, ensuring the involvement of potentially affected stakeholders.</t>
  </si>
  <si>
    <t>Principle 5 – Human rights and conflict: we will respect the human rights of our workforce, affected communities and all those people with whom we interact</t>
  </si>
  <si>
    <t>UN Guiding Principles</t>
  </si>
  <si>
    <t>5.1 We will adopt and implement policies, practices and systems based on the UN Guiding Principles on Business and Human Rights.</t>
  </si>
  <si>
    <t>Avoiding complicity</t>
  </si>
  <si>
    <t>5.2 We will seek to ensure that we do not cause, and are not complicit in, human rights abuses either directly or through our business relationships.</t>
  </si>
  <si>
    <t>Security and human rights</t>
  </si>
  <si>
    <t>5.3 We will manage security-related human rights risks through implementation of the Voluntary Principles on Security and Human Rights.</t>
  </si>
  <si>
    <t>Conflict</t>
  </si>
  <si>
    <t>Principle 6 – Labour rights: we will ensure that our operations are places where employees and contractors are treated with respect and are free from discrimination or abusive labour practices</t>
  </si>
  <si>
    <t>Wages and benefits</t>
  </si>
  <si>
    <t>6.1 We will ensure that our workforce receives fair wages and benefits relative to relevant national and local benchmarks, norms and regulations.</t>
  </si>
  <si>
    <t>Preventing discrimination and bullying</t>
  </si>
  <si>
    <t>6.2 We will engage regularly and constructively with our employees and their representatives and strive to ensure a workplace free from bullying or harassment and unfair discrimination.</t>
  </si>
  <si>
    <t>Child and forced labour</t>
  </si>
  <si>
    <t>6.3 We prohibit child labour, forced labour and modern slavery in our operations and in our supply chains.</t>
  </si>
  <si>
    <t>Freedom of association and collective bargaining</t>
  </si>
  <si>
    <t>6.4 We will uphold the legal rights of our workforce to associate with others and to join, or to refrain from joining, labour organisations of their choice and to bargain collectively without discrimination or retaliation.</t>
  </si>
  <si>
    <t>Diversity</t>
  </si>
  <si>
    <t>6.5 We will implement policies and practices to promote diversity at all levels of the company, including the representation and inclusion of historically underrepresented groups and will report on our progress.</t>
  </si>
  <si>
    <t>Women and mining</t>
  </si>
  <si>
    <t>6.6 We are committed to identifying and resolving barriers to the advancement and fair treatment of women in our workplaces. Through our employment, supply chain, training and community investment programmes, we will aim to contribute to the socio-economic empowerment of women in the communities associated with our operations.</t>
  </si>
  <si>
    <t>Raising concerns</t>
  </si>
  <si>
    <t>6.7 We will provide a confidential mechanism through which employees and others associated with our activities may raise ethical concerns and which will provide protection from retaliation for those who raise concerns in good faith.</t>
  </si>
  <si>
    <t xml:space="preserve">Community consultation
</t>
  </si>
  <si>
    <t xml:space="preserve">7.1 We will consult regularly and in good faith with the communities associated with our operations on matters of interest to them, and will take account of their perspectives and concerns. </t>
  </si>
  <si>
    <t>Understanding communities</t>
  </si>
  <si>
    <t>7.2 We will ensure that we engage with communities, including traditional leaders, in a culturally appropriate manner. We will be alert to the dangers of causing differentially negative impacts on women, children, Indigenous Peoples and other potentially vulnerable or marginalised groups. We will strive to ensure that the voices of these groups are heard and that this knowledge is integrated into how we do business.</t>
  </si>
  <si>
    <t>Creating local benefits</t>
  </si>
  <si>
    <t>7.3 We will ensure that the communities associated with our operations are offered meaningful opportunities to benefit from our presence, including through access to jobs and training, and procurement opportunities for local businesses and social investment.</t>
  </si>
  <si>
    <t>Seeking community support</t>
  </si>
  <si>
    <t xml:space="preserve">7.4 We will seek to obtain and sustain the broad-based support of communities affected by our activities. </t>
  </si>
  <si>
    <t>In-migration</t>
  </si>
  <si>
    <t>7.5 We will work with local authorities and community leaders to control or manage the impact of migratory influxes of people attracted by mine development.</t>
  </si>
  <si>
    <t>Indigenous Peoples</t>
  </si>
  <si>
    <t xml:space="preserve">7.6 We will respect the collective and customary rights, culture and connection to the land of Indigenous Peoples. We will work to obtain their free, prior and informed consent where significant adverse impacts may occur during exploration, project design, operation and closure, including around the delivery of sustainable benefits. </t>
  </si>
  <si>
    <t>Cultural heritage</t>
  </si>
  <si>
    <t>7.7 We will seek to preserve cultural heritage from adverse impacts associated with project activities, including through our impact assessments. We will put in place chance finds procedures at all relevant operations.</t>
  </si>
  <si>
    <t xml:space="preserve">7.8 We will seek to avoid involuntary resettlement. Where this is unavoidable, we will proceed on the basis of meaningful consultation with affected communities, a publicly available planning framework, the restoration of established livelihoods and the provision of fair and timely compensation. We will seek to minimise adverse impacts on displaced people. </t>
  </si>
  <si>
    <t>Environment</t>
  </si>
  <si>
    <t>Principle 8 – Environmental stewardship: we will ensure that environmental responsibility is at the core of how we work</t>
  </si>
  <si>
    <t>Managing environmental impacts</t>
  </si>
  <si>
    <t>8.1 We will implement systems to monitor and manage our impacts on the environment. We will avoid, minimise, mitigate or compensate for significant adverse impacts on the environment relating to our activities.</t>
  </si>
  <si>
    <t>Tailings and waste management</t>
  </si>
  <si>
    <t>8.2 We will design, build, manage and decommission tailings storage and heap-leaching facilities and large-scale water infrastructure using ongoing management and governance practices in line with widely supported good practice guidelines. We will not develop a new mine that would involve the use of riverine or shallow submarine tailings.</t>
  </si>
  <si>
    <t>Cyanide and hazardous materials</t>
  </si>
  <si>
    <t>8.3 We will identify and manage potential risks relating to the transportation, handling, storage and disposal of all hazardous materials. Where our operations use cyanide, we will ensure that our arrangements for the transport, storage, use and disposal of cyanide are in line with the standards of practice set out in the International Cyanide Management Code.</t>
  </si>
  <si>
    <t>Mercury</t>
  </si>
  <si>
    <t>8.4 We will not use mercury to extract gold in our processing facilities nor accept gold produced by third parties using mercury. We support the Minamata Convention’s objective of reducing mercury emissions for the protection of human health and the environment. We will identify point source mercury emissions to the atmosphere arising from our activities and minimise them. We will only sell mercury thereby captured for uses recognised as acceptable by international conventions.</t>
  </si>
  <si>
    <t>Noise and dust</t>
  </si>
  <si>
    <t>8.5 We will adopt and implement policies and practices to avoid or mitigate impacts on local communities and the environment arising from noise, dust, blasting and vibration.</t>
  </si>
  <si>
    <t>Principle 9 – Biodiversity, land use and mine closure: we will work to ensure that fragile ecosystems, habitats and endangered species are protected from damage, and will plan for responsible mine closure</t>
  </si>
  <si>
    <t>9.1 We will implement biodiversity management plans. At a minimum, we will seek to ensure that there is no net loss of critical habitat. Where opportunities arise to do so, we will work with others to produce a net gain for biodiversity. We will incorporate both scientific and traditional knowledge in designing adaptation strategies in ecosystem management and environmental assessment.</t>
  </si>
  <si>
    <t>World Heritage Sites</t>
  </si>
  <si>
    <t>9.2 We will not explore or seek to develop new mining operations in an area designated as a World Heritage Site.</t>
  </si>
  <si>
    <t>Land use and deforestation</t>
  </si>
  <si>
    <t>9.3 We recognise the importance of integrated land use planning. In determining our project footprint, we will give meaningful consideration to the land access needs of nearby communities and to the preservation of biodiversity. We will aim to minimise deforestation arising from our activities.</t>
  </si>
  <si>
    <t>Mine closure</t>
  </si>
  <si>
    <t>9.4 We will plan for the social and environmental aspects of mine closure in consultation with authorities, our workforce, affected communities and other relevant stakeholders. We will make financial and technical provision to ensure planned closure and post-closure commitments are realised, including the rehabilitation of land, beneficial future land use, preservation of water sources and prevention of acid rock drainage and metal leaching.</t>
  </si>
  <si>
    <t>Principle 10 – Water, energy and climate change: we will improve the efficiency of our use of water and energy, recognising that the impacts of climate change and water constraints may increasingly become a threat to the locations where we work and a risk to our licence to operate _x000D_</t>
  </si>
  <si>
    <t>Water efficiency</t>
  </si>
  <si>
    <t>10.1 We will use water efficiently and responsibly and in co-operation with authorities and, where possible, other users. When we operate in water-stressed areas, we will take proportionate and practicable steps to improve the efficiency of our water use and seek to reduce our water footprint, including, where possible, through increased recycling.</t>
  </si>
  <si>
    <t>Water access and quality</t>
  </si>
  <si>
    <t>10.2 Recognising that access to water is a human right and fundamental ecosystem requirement, we will manage our operations so as to ensure that they do not adversely affect the overall quality of catchment water resources available to other users.</t>
  </si>
  <si>
    <t>Combating climate change</t>
  </si>
  <si>
    <t>10.3 We support the objectives of global climate accords through avoidance, reduction or mitigation of carbon emissions. Where relevant, we will work to enhance the ability of our operations and nearby communities to be resilient to the effects of climate change.</t>
  </si>
  <si>
    <t>Energy efficiency and reporting</t>
  </si>
  <si>
    <t>10.4 We will work to improve the efficiency of our energy use and to minimise our greenhouse gas emissions intensity. We will measure and report on our CO2 equivalent emissions in line with accepted reporting standards.</t>
  </si>
  <si>
    <t>WEF IBC CORE METRICS AND DISCLOSURES</t>
  </si>
  <si>
    <t>Principles of Governance</t>
  </si>
  <si>
    <t>Theme</t>
  </si>
  <si>
    <t>Governance: Core metrics and disclosures</t>
  </si>
  <si>
    <t>Sources</t>
  </si>
  <si>
    <t>Governing purpose</t>
  </si>
  <si>
    <t>Setting purpose:
The company’s stated purpose, as the expression of the means by which a business proposes solutions to economic, environmental and social issues. Corporate purpose should create value for all stakeholders, including shareholders</t>
  </si>
  <si>
    <t>Quality of governing body</t>
  </si>
  <si>
    <t>Governance body composition:
Composition of the highest governance body and its committees by: competencies relating to economic, environmental and social topics; executive or non-executive; independence; tenure on the governance body; number of each individual’s other significant positions and commitments, and the nature of the commitments; gender; membership of under-represented social groups; stakeholder representation.</t>
  </si>
  <si>
    <t>Material issues impacting stakeholders:
A list of the topics that are material to key stakeholders and the company, how the topics were identified and how the stakeholders were engaged.</t>
  </si>
  <si>
    <t>Ethical behaviour</t>
  </si>
  <si>
    <t xml:space="preserve">Anti-corruption:
1. Total percentage of governance body members, employees and business partners who have received training on the organization’s anti-corruption policies and procedures, broken down by region.
</t>
  </si>
  <si>
    <t>GRI 205-2,
GRI 205-3</t>
  </si>
  <si>
    <t>a) Total number and nature of incidents of corruption confirmed during the current year, but related to previous years; and
b) Total number and nature of incidents of corruption confirmed during the current year, related to this year.
2. Discussion of initiatives and stakeholder engagement to improve the broader operating environment and culture, in order to combat corruption.</t>
  </si>
  <si>
    <t>Protected ethics advice and reporting mechanisms:
A description of internal and external mechanisms for:
1. Seeking advice about ethical and lawful behaviour and organizational integrity; and
2. Reporting concerns about unethical or unlawful behaviour and lack of organizational integrity.</t>
  </si>
  <si>
    <t>Risk and opportunity oversight</t>
  </si>
  <si>
    <t>Integrating risk and opportunity into business process:
Company risk factor and opportunity disclosures that clearly identify the principal material risks and opportunities facing the company specifically (as opposed to generic sector risks), the company appetite in respect of these risks, how these risks and opportunities have moved over time and the response to those changes. These opportunities and risks should integrate material economic, environmental and social issues, including climate change and data stewardship.</t>
  </si>
  <si>
    <t>Planet</t>
  </si>
  <si>
    <t>Planet: Core metrics and disclosures</t>
  </si>
  <si>
    <t>Climate Change</t>
  </si>
  <si>
    <t>Greenhouse gas (GHG) emissions:
For all relevant greenhouse gases (e.g. carbon dioxide, methane, nitrous oxide, F-gases etc.), report in metric tonnes of carbon dioxide equivalent (tCO2e) GHG Protocol Scope 1 and Scope 2 emissions.
Estimate and report material upstream and downstream (GHG Protocol Scope 3) emissions where appropriate.</t>
  </si>
  <si>
    <t>GRI 305:1-3,
TCFD,
GHG Protocol</t>
  </si>
  <si>
    <t>TCFD implementation:
Fully implement the recommendations of the Task Force on Climate-related Financial Disclosures (TCFD). If necessary, disclose a timeline of at most three years for full implementation.
Disclose whether you have set, or have committed to set, GHG emissions targets that are in line with the goals of the Paris Agreement – to limit global warming to well below 2°C above preindustrial levels and pursue efforts to limit warming to 1.5°C – and to achieve net-zero emissions before 2050.</t>
  </si>
  <si>
    <t>Recommendations of the TCFD;
CDSB R01, R02, R03, R04 and R06;
SASB 110;
Science Based Targets initiative</t>
  </si>
  <si>
    <t>Nature loss</t>
  </si>
  <si>
    <t>Land use and ecological sensitivity:
Report the number and area (in hectares) of sites owned, leased or managed in or adjacent to protected areas and/or key biodiversity areas (KBA)</t>
  </si>
  <si>
    <t>GRI 304-1</t>
  </si>
  <si>
    <t>Freshwater availability</t>
  </si>
  <si>
    <t>Water consumption and withdrawal in water-stressed areas:
Report for operations where material: megalitres of water withdrawn, megalitres of water consumed and the percentage of each in regions with high or extremely high baseline water stress, according to WRI Aqueduct water risk atlas tool.
Estimate and report the same information for the full value chain (upstream and downstream) where appropriate.</t>
  </si>
  <si>
    <t>SASB CG-HP140a.1,
WRI Aqueduct Water Risk Atlas Tool</t>
  </si>
  <si>
    <t>People: Core metrics and disclosures</t>
  </si>
  <si>
    <t>Dignity and equality</t>
  </si>
  <si>
    <t>Diversity and inclusion (%):
Percentage of employees per employee category, by age group, gender and other indicators of diversity (e.g. ethnicity).</t>
  </si>
  <si>
    <t>GRI 405-1b</t>
  </si>
  <si>
    <t>Pay equality (%):
Ratio of the basic salary and remuneration for each employee category by significant locations of operation for priority areas of equality: women to men, minor to major ethnic groups, and other relevant equality areas.</t>
  </si>
  <si>
    <t>Adapted from GRI 405-2</t>
  </si>
  <si>
    <t>Wage level (%):
Ratios of standard entry level wage by gender compared to local minimum wage.
Ratio of the annual total compensation of the CEO to the median of the annual total compensation of all its employees, except the CEO.</t>
  </si>
  <si>
    <t>GRI 202-1,
Adapted from DoddFrank Act, US SEC
Regulations</t>
  </si>
  <si>
    <t>We will look to disclose this data in future reporting periods.</t>
  </si>
  <si>
    <t>Risk for incidents of child, forced or compulsory labour:
An explanation of the operations and suppliers considered to have significant risk for incidents of child labour, forced or compulsory labour. Such risks could emerge in relation to:
a) type of operation (such as manufacturing plant) and type of supplier; and
b) countries or geographic areas with operations and suppliers considered at risk.</t>
  </si>
  <si>
    <t>GRI 408-1b,
GRI 409-1</t>
  </si>
  <si>
    <t>Health and well‑being</t>
  </si>
  <si>
    <t>Health and safety (%):
The number and rate of fatalities as a result of work-related injury; high-consequence work-related injuries (excluding fatalities); recordable work-related injuries; main types of work-related injury; and the number of hours worked.
An explanation of how the organization facilitates workers’ access to non-occupational medical and healthcare services, and the scope of access provided for employees and workers.</t>
  </si>
  <si>
    <t>Skills for the future</t>
  </si>
  <si>
    <t>Training provided (hours):
Average hours of training per person that the organization’s employees have undertaken during the reporting period, by gender and employee category (total number of hours of training provided to employees divided by the number of employees).</t>
  </si>
  <si>
    <t>GRI 404-1,
SASB HC 101-15</t>
  </si>
  <si>
    <t>Average training and development expenditure per full time employee (total cost of training provided to employees divided by the number of employees).</t>
  </si>
  <si>
    <t>We have disclosed average training hours, however average training expenditure data is not currently available for public disclosure. We will look to disclose this information in future reporting periods.</t>
  </si>
  <si>
    <t>Prosperity</t>
  </si>
  <si>
    <t>Prosperity: Core metrics and disclosures</t>
  </si>
  <si>
    <t>Employment and wealth generation</t>
  </si>
  <si>
    <t>Absolute number and rate of employment:
1. Total number and rate of new employee hires during the reporting period, by age group, gender, other indicators of diversity and region. 
2. Total number and rate of employee turnover during the reporting period, by age group, gender, other indicators of diversity and region.</t>
  </si>
  <si>
    <t>Adapted, to include other indicators of
diversity, from GRI 401-1a&amp;b</t>
  </si>
  <si>
    <t>Economic contribution:
1. Direct economic value generated and distributed (EVG&amp;D), on an accruals basis, covering the basic components for the organization’s global operations, ideally split out by:
– Revenues
– Operating costs
– Employee wages and benefits
– Payments to providers of capital
– Payments to government
– Community investment
2. Financial assistance received from the government: total monetary value of financial assistance received by the organization from any government during the reporting period.</t>
  </si>
  <si>
    <t xml:space="preserve">GRI 201-1,
GRI 201-4 </t>
  </si>
  <si>
    <t>Financial investment contribution:
1. Total capital expenditures (CapEx) minus depreciation, supported by narrative to describe the company’s investment
strategy.
2. Share buybacks plus dividend payments, supported by narrative to describe the company’s strategy for returns of capital to shareholders.</t>
  </si>
  <si>
    <t>As referenced in IAS 7 and US GAAP ASC 230</t>
  </si>
  <si>
    <t>Innovation of better products and services</t>
  </si>
  <si>
    <t>Total R&amp;D expenses ($):
Total costs related to research and development, as a percentage of total sales</t>
  </si>
  <si>
    <t>US GAAP ASC 730</t>
  </si>
  <si>
    <t>No claimable Research and Development costs were incurred during the reporting period.</t>
  </si>
  <si>
    <t>Community and social vitality</t>
  </si>
  <si>
    <t>Total tax paid:
The total global tax borne by the company, including corporate income taxes, property taxes, non-creditable VAT and other sales taxes, employer-paid payroll taxes, and other taxes that constitute costs to the company, by category of taxes.</t>
  </si>
  <si>
    <t>Adapted from GRI 201-1</t>
  </si>
  <si>
    <t>Perseus Reference</t>
  </si>
  <si>
    <t>SUSTAINABILITY ACCOUNTING STANDARDS BOARD (SASB)</t>
  </si>
  <si>
    <t>Topic</t>
  </si>
  <si>
    <t>Code</t>
  </si>
  <si>
    <t>Greenhouse gas emissions</t>
  </si>
  <si>
    <t>EM-MM-110a.1.</t>
  </si>
  <si>
    <t>Gross global Scope 1 emissions</t>
  </si>
  <si>
    <t>EM-MM-110a.2.</t>
  </si>
  <si>
    <t>Discussion of long-term and short-term strategy or plan to manage Scope 1 emissions, emissions reduction targets, and an analysis of performance against those targets</t>
  </si>
  <si>
    <t>Air quality</t>
  </si>
  <si>
    <t>EM-MM-120a.1.</t>
  </si>
  <si>
    <t xml:space="preserve">Air emissions of the following pollutants: (1) CO, (2) NOx (excluding N2O), (3) SOx, (4) particulate matter (PM10), (5) mercury (Hg), (6) lead (Pb), and (7) volatile organic compounds (VOCs) </t>
  </si>
  <si>
    <t>Levels of air emissions from categories (2) to (7) are not currently available for public disclosure, but we will look to disclose these emissions in future reporting periods.</t>
  </si>
  <si>
    <t>Energy management</t>
  </si>
  <si>
    <t>EM-MM-130a.1.</t>
  </si>
  <si>
    <t>(1) Total energy consumed, (2) percentage grid electricity, (3) percentage renewable</t>
  </si>
  <si>
    <t>Water management</t>
  </si>
  <si>
    <t>EM-MM-140a.1.</t>
  </si>
  <si>
    <t>(1) Total fresh water withdrawn, (2) total fresh water consumed, (3) percentage in regions with High or Extremely High Baseline Water Stress</t>
  </si>
  <si>
    <t xml:space="preserve">EM-MM-140a.2. </t>
  </si>
  <si>
    <t>Number of incidents of non-compliance associated with water quality permits, standards, and regulations</t>
  </si>
  <si>
    <t>No incidents of non-compliance occurred during the period.</t>
  </si>
  <si>
    <t>Waste and hazardous materials management</t>
  </si>
  <si>
    <t>EM-MM-150a.1.</t>
  </si>
  <si>
    <t>Total weight of tailings waste, percentage recycled</t>
  </si>
  <si>
    <t xml:space="preserve">EM-MM-150a.2. </t>
  </si>
  <si>
    <t xml:space="preserve">Total weight of mineral processing waste, percentage recycled </t>
  </si>
  <si>
    <t xml:space="preserve">EM-MM-150a.3. </t>
  </si>
  <si>
    <t>Number of tailings impoundments, broken down by MSHA hazard potential</t>
  </si>
  <si>
    <t>Biodiversity impacts</t>
  </si>
  <si>
    <t xml:space="preserve">EM-MM-160a.1. </t>
  </si>
  <si>
    <t>Description of environmental management policies and practices for active sites</t>
  </si>
  <si>
    <t xml:space="preserve">EM-MM-160a.2. </t>
  </si>
  <si>
    <t>Mine sites where acid rock drainage is: (1) predicted to occur, (2) actively mitigated, and (3) under treatment or remediation</t>
  </si>
  <si>
    <t xml:space="preserve">EM-MM-160a.3. </t>
  </si>
  <si>
    <t>P(1) proved and (2) probable reserves in or near sites with protected conservation status or endangered species habitat</t>
  </si>
  <si>
    <t>Security, Human Rights &amp; Rights of Indigenous Peoples</t>
  </si>
  <si>
    <t xml:space="preserve">EM-MM-210a.1. </t>
  </si>
  <si>
    <t>Percentage of (1) proved and (2) probable reserves in or near areas of conflict</t>
  </si>
  <si>
    <t xml:space="preserve">EM-MM-210a.2. </t>
  </si>
  <si>
    <t>Percentage of (1) proved and (2) probable reserves in or near Indigenous land</t>
  </si>
  <si>
    <t xml:space="preserve">EM-MM-210a.3. </t>
  </si>
  <si>
    <t>Discussion of engagement processes and due diligence practices</t>
  </si>
  <si>
    <t>Community relations</t>
  </si>
  <si>
    <t xml:space="preserve">EM-MM-210b.1. </t>
  </si>
  <si>
    <t>Discussion of process to manage risks and opportunities associated with community rights and interests</t>
  </si>
  <si>
    <t>EM-MM-210b.2.</t>
  </si>
  <si>
    <t>Labour relations</t>
  </si>
  <si>
    <t xml:space="preserve">EM-MM-310a.1. </t>
  </si>
  <si>
    <t>Percentage of active workforce covered under collective bargaining agreements, broken down by U.S. and foreign employees</t>
  </si>
  <si>
    <t xml:space="preserve">EM-MM-310a.2. </t>
  </si>
  <si>
    <t>Number and duration of strikes and lockouts</t>
  </si>
  <si>
    <t>Workforce health &amp; safety</t>
  </si>
  <si>
    <t xml:space="preserve">EM-MM-320a.1. </t>
  </si>
  <si>
    <t>(1) MSHA all-incidence rate, (2) fatality rate, (3) near miss frequency rate (NMFR)</t>
  </si>
  <si>
    <t>Rates have been expressed per 1,000,000 hours worked, which is aligned to current prevailing industry practice. While near misses are monitored at each of our operations, NMFR is not currently available for public disclosure. We will look to disclose this rate in future reporting periods.</t>
  </si>
  <si>
    <t>(4) average hours of health, safety, and emergency response training</t>
  </si>
  <si>
    <t>Business ethics &amp; transparency</t>
  </si>
  <si>
    <t xml:space="preserve">EM-MM-510a.1. </t>
  </si>
  <si>
    <t>Description of the management system for prevention of corruption and bribery throughout the value chain</t>
  </si>
  <si>
    <t xml:space="preserve">EM-MM-510a.2. </t>
  </si>
  <si>
    <t>Production in countries that have the 20 lowest rankings in Transparency International’s Corruption Perception Index</t>
  </si>
  <si>
    <t>Activity metrics</t>
  </si>
  <si>
    <t xml:space="preserve">EM-MM-000.A
</t>
  </si>
  <si>
    <t>Production of (1) metal ores and (2) finished metal products in metric tons</t>
  </si>
  <si>
    <t xml:space="preserve">EM-MM-000.B
</t>
  </si>
  <si>
    <t>Total number of employees, percentage contractors</t>
  </si>
  <si>
    <t>FY2023</t>
  </si>
  <si>
    <t>Sudan</t>
  </si>
  <si>
    <t>Taxes (by country where Perseus is tax resident) (FY2023)</t>
  </si>
  <si>
    <t>Local purchases made in Sudan</t>
  </si>
  <si>
    <t>1 day</t>
  </si>
  <si>
    <t>Refer to Page 68 in the Sustainable Development Report</t>
  </si>
  <si>
    <t>Number of strikes and lock-outs exceeding one weeks duration</t>
  </si>
  <si>
    <t xml:space="preserve"> </t>
  </si>
  <si>
    <t>Percentage of operations with implemented local community engagement, impact assessments, 
and/or development programs</t>
  </si>
  <si>
    <t>2 days</t>
  </si>
  <si>
    <t>Structural compensation, dust and noise</t>
  </si>
  <si>
    <t>Dubai</t>
  </si>
  <si>
    <t>Employee and contractor training hours for Perseus Services have been recognised within the relevant regional categories.</t>
  </si>
  <si>
    <t xml:space="preserve">Table above includes operating assets only. </t>
  </si>
  <si>
    <t>Perseus does not have operations in the 20 lowest rankings in Transparency International’s Corruption Perception Index (2022).</t>
  </si>
  <si>
    <t>Fully aligned</t>
  </si>
  <si>
    <t>Significantly aligned</t>
  </si>
  <si>
    <t>Total amount of overburden (waste rock) generated during the year (tonnes)</t>
  </si>
  <si>
    <t>At Edikan, most samples showed low acid generating potential.
At Sissingue, based on a limited number of samples, the nature of the host rock and ore suggests that the risk of acidic drainage is likely to be low due to the excess of carbonate relative to sulphide material. Saline and metalliferous drainage could be an issue associated with the presence of sulphides, and we continue to monitor this.</t>
  </si>
  <si>
    <t xml:space="preserve">Scope 3 greenhouse gas emissions per category </t>
  </si>
  <si>
    <t>Emissions breakdown (tCO2-e)</t>
  </si>
  <si>
    <t>Water Use By Type</t>
  </si>
  <si>
    <t>Water Use By Year</t>
  </si>
  <si>
    <t>To align with MCA's Water Accounting Framework (2018) water quality is categorised as type 1 (close to drinking water standards), type 2 (suitable for some purposes), and type 3 (unsuitable for most purposes).</t>
  </si>
  <si>
    <t>Total recordable injury frequency rate (TRIFR) (per 1,000,000 hours worked) - total (1)</t>
  </si>
  <si>
    <t>Partially aligned</t>
  </si>
  <si>
    <t>Not aligned</t>
  </si>
  <si>
    <t xml:space="preserve">Not applicable </t>
  </si>
  <si>
    <t>Key for Perseus alignment with recommended disclosure/commitment:</t>
  </si>
  <si>
    <t>Perseus' Self Assessment Alignment</t>
  </si>
  <si>
    <t>20.7% of our active workforce is covered under collective bargaining agreements. All of these personnel are foreign employees. We do not have any U.S. based employees.</t>
  </si>
  <si>
    <t>Principle 7 – Our Communities: we will contribute to the socio-economic advancement of communities associated with our operations and treat them with dignity and respect</t>
  </si>
  <si>
    <t>Refer to Page 54 in the 2023 Annual Report</t>
  </si>
  <si>
    <t>(1) Represents employment costs for our countries of mine operation and exploration.</t>
  </si>
  <si>
    <t>(3) Government payments and payables include corporate taxes, government royalties and employment taxes paid to the Governments of the countries in which we operate.</t>
  </si>
  <si>
    <t xml:space="preserve">Number of men on the Board </t>
  </si>
  <si>
    <t xml:space="preserve">Board Level </t>
  </si>
  <si>
    <t>Corporate activates for the Group</t>
  </si>
  <si>
    <t>5.4 We will implement the Conflict-Free Gold Standard. We will ensure that when we operate in conflict affected or high-risk areas our operations do not cause, support or benefit unlawful armed conflict or contribute to human rights abuses or breaches of international humanitarian law.</t>
  </si>
  <si>
    <t xml:space="preserve">Employee turnover rate (%) </t>
  </si>
  <si>
    <t>FY2024</t>
  </si>
  <si>
    <t>$0</t>
  </si>
  <si>
    <t>-</t>
  </si>
  <si>
    <t xml:space="preserve"> 0 days</t>
  </si>
  <si>
    <t>Solar</t>
  </si>
  <si>
    <t>Solar(1)</t>
  </si>
  <si>
    <t>Energy per Gold Produced (MJ/oz)</t>
  </si>
  <si>
    <t>SMCL</t>
  </si>
  <si>
    <t>Contractor training figures only include Perseus training for contractors, no internal and on-the-job training.</t>
  </si>
  <si>
    <t>Tanzania</t>
  </si>
  <si>
    <t>Cote d'Ivoire</t>
  </si>
  <si>
    <t>Total Contractor Headcount</t>
  </si>
  <si>
    <t>Total Employee Headcount</t>
  </si>
  <si>
    <t>(1) Numbers for previous years have been restated due to an error in conversion from ounces to tonnes</t>
  </si>
  <si>
    <t>Production of metal ores and finished metal products (tonnes) (1)</t>
  </si>
  <si>
    <t>Total amounts of overburden, rock, tailings, and sludges and their associated risks (FY2023)</t>
  </si>
  <si>
    <t>Edikan FTSF</t>
  </si>
  <si>
    <t>Edikan CTSF</t>
  </si>
  <si>
    <t>Sissingué TSF</t>
  </si>
  <si>
    <t>Yaouré TSF</t>
  </si>
  <si>
    <t>5°57'26" N
1°55'20" W</t>
  </si>
  <si>
    <t>5°57'37" N
1°55'46" W</t>
  </si>
  <si>
    <t>10°26'25" N
6°11'41" W</t>
  </si>
  <si>
    <t>7°00'51" N
5°30'39" W</t>
  </si>
  <si>
    <t>These hours included training provided on the Voluntary Principles on Security and Human Rights (VPSHRs). The VPSHR training is provided regularly to those employees, contractors and external parties who are involved with or have positions of responsibility relating to security at each of our operations. The contractors include third-party organisations which have provided Perseus with security personnel. The external parties include regular training provided to the local police, Government forces, military personnel and gendarmes in the jurisdictions in which we operate.
In FY24, the measurements reflect only security personnel. Prior years included all personnel (security and non-security) in the reported numbers.</t>
  </si>
  <si>
    <t>Number of fatalities - employees</t>
  </si>
  <si>
    <t>Number of fatalities - contractors</t>
  </si>
  <si>
    <t>Gender diversity</t>
  </si>
  <si>
    <t>This performance data reflects the annual disclosure of our sustainability performance at operations and joint ventures where Perseus is the majority owner and operator. Development projects have not been included within the data disclosed unless clearly specified.
Any restatements of this data set will be noted in italics with an explanation for the restatement.  
The data in this Databook include our operational sites - Edikan, Yaoure and Sissingue and Exploration. Where possible, we have started collecting and disclosing data on our Meyas Sand Gold Project (MSGP) acquired in May 2022 and the Nyanzaga Gold Project in Tanzania, acquired during Q4 FY24.</t>
  </si>
  <si>
    <t xml:space="preserve">Refer to Page 17 in the Sustainable Development Report </t>
  </si>
  <si>
    <t>Statement of use</t>
  </si>
  <si>
    <t>GRI 1 used</t>
  </si>
  <si>
    <t>GRI 1: Foundation 2021 </t>
  </si>
  <si>
    <t>GRI Standard</t>
  </si>
  <si>
    <t xml:space="preserve">Scope </t>
  </si>
  <si>
    <t xml:space="preserve">Disclosure name </t>
  </si>
  <si>
    <t xml:space="preserve">Location </t>
  </si>
  <si>
    <t>Page number</t>
  </si>
  <si>
    <t>Comments and omissions</t>
  </si>
  <si>
    <t>GRI 2</t>
  </si>
  <si>
    <t>The organisation and its reporting practices</t>
  </si>
  <si>
    <t>2-1</t>
  </si>
  <si>
    <t>Organisational details</t>
  </si>
  <si>
    <t>2-2</t>
  </si>
  <si>
    <t>Entities included in the organisation’s sustainability reporting</t>
  </si>
  <si>
    <t>Back cover</t>
  </si>
  <si>
    <t>List of entities included in consolidated financial reporting is the same as the list included in the sustainability reporting.</t>
  </si>
  <si>
    <t>2-3</t>
  </si>
  <si>
    <t>Reporting period, frequency and contact point</t>
  </si>
  <si>
    <t>2-4</t>
  </si>
  <si>
    <t>2-5</t>
  </si>
  <si>
    <t>Activities and workers</t>
  </si>
  <si>
    <t>2-6</t>
  </si>
  <si>
    <t>Activities, value chain and other business relationships</t>
  </si>
  <si>
    <t>8-21</t>
  </si>
  <si>
    <t xml:space="preserve">Governance </t>
  </si>
  <si>
    <t>2-7</t>
  </si>
  <si>
    <t>2-9</t>
  </si>
  <si>
    <t xml:space="preserve">Governance structure and composition </t>
  </si>
  <si>
    <t>2-12</t>
  </si>
  <si>
    <t>Role of the higest governance body in overseeing the management of impacts</t>
  </si>
  <si>
    <t>2-13</t>
  </si>
  <si>
    <t>Delegation of responsibility for managing impacts</t>
  </si>
  <si>
    <t>2-19</t>
  </si>
  <si>
    <t xml:space="preserve">Remuneration policies </t>
  </si>
  <si>
    <t>2-20</t>
  </si>
  <si>
    <t>Process to determine remuneration</t>
  </si>
  <si>
    <t xml:space="preserve">Strategies, policies and practices </t>
  </si>
  <si>
    <t>2-22</t>
  </si>
  <si>
    <t>Statement on sustainable development strategy</t>
  </si>
  <si>
    <t>2-23</t>
  </si>
  <si>
    <t>Policy commitments</t>
  </si>
  <si>
    <t>2-25</t>
  </si>
  <si>
    <t>Processes to remediate negative impacts</t>
  </si>
  <si>
    <t>27</t>
  </si>
  <si>
    <t>2-27</t>
  </si>
  <si>
    <t>Compliance with laws and regulations</t>
  </si>
  <si>
    <t>2-28</t>
  </si>
  <si>
    <t>Membership associations</t>
  </si>
  <si>
    <t>12-13</t>
  </si>
  <si>
    <t xml:space="preserve">Stakeholder engagement </t>
  </si>
  <si>
    <t>2-29</t>
  </si>
  <si>
    <t xml:space="preserve">Approach to stakeholder engagement </t>
  </si>
  <si>
    <t>2-30</t>
  </si>
  <si>
    <t xml:space="preserve">Collective bargaining agreements </t>
  </si>
  <si>
    <t>GRI 3</t>
  </si>
  <si>
    <t>Material topics</t>
  </si>
  <si>
    <t>3-1</t>
  </si>
  <si>
    <t>Process to determine material topics</t>
  </si>
  <si>
    <t>GRI 201</t>
  </si>
  <si>
    <t>3-3</t>
  </si>
  <si>
    <t xml:space="preserve">Topic management disclosures </t>
  </si>
  <si>
    <t>GRI 207</t>
  </si>
  <si>
    <t>15</t>
  </si>
  <si>
    <t>GRI 204</t>
  </si>
  <si>
    <t xml:space="preserve">Procurement practices </t>
  </si>
  <si>
    <t>GRI 205</t>
  </si>
  <si>
    <t>GRI 303</t>
  </si>
  <si>
    <t xml:space="preserve">Water and effluents </t>
  </si>
  <si>
    <t>GRI 304</t>
  </si>
  <si>
    <t xml:space="preserve">Biodiversity </t>
  </si>
  <si>
    <t>GRI 305</t>
  </si>
  <si>
    <t>Perseus Data Book 2024 - Emissions</t>
  </si>
  <si>
    <t>GRI 302</t>
  </si>
  <si>
    <t>GRI 306</t>
  </si>
  <si>
    <t>GRI 401</t>
  </si>
  <si>
    <t xml:space="preserve">Employment </t>
  </si>
  <si>
    <t xml:space="preserve">3-3 </t>
  </si>
  <si>
    <t>GRI 402</t>
  </si>
  <si>
    <t>GRI 403</t>
  </si>
  <si>
    <t>GRI 404</t>
  </si>
  <si>
    <t xml:space="preserve">Training and education </t>
  </si>
  <si>
    <t>GRI 405</t>
  </si>
  <si>
    <t>24</t>
  </si>
  <si>
    <t>GRI 410</t>
  </si>
  <si>
    <t>Security practices</t>
  </si>
  <si>
    <t>GRI 413</t>
  </si>
  <si>
    <t xml:space="preserve">Local communities </t>
  </si>
  <si>
    <t>GRI 415</t>
  </si>
  <si>
    <t xml:space="preserve">Public policy </t>
  </si>
  <si>
    <t>GRI 14</t>
  </si>
  <si>
    <t>14-13-1</t>
  </si>
  <si>
    <t>14.13.2</t>
  </si>
  <si>
    <t>List the mine sites where ASM occurs on or in close proximity to the site</t>
  </si>
  <si>
    <t>Land and resource rights</t>
  </si>
  <si>
    <t>14.12.2</t>
  </si>
  <si>
    <t xml:space="preserve">List the mine sites where involuntary resettlement is planned, ongoing, or has taken place. For each mine, report the number of persons who have been or will be displaced, and a breakdown by gender; describe how peoples’ livelihoods and human rights are or could be affected and restored. </t>
  </si>
  <si>
    <t>Closure and rehabilitation</t>
  </si>
  <si>
    <t>14.8.1</t>
  </si>
  <si>
    <t>14.8.4</t>
  </si>
  <si>
    <t>Report whether each mine site has a closure and a rehabilitation plan in place</t>
  </si>
  <si>
    <t>14.8.6</t>
  </si>
  <si>
    <t>For each mine site, report in hectares total land disturbed and not yet rehabilitated; total land disturbed and rehabilitated (including progressively rehabilitated, if applicable).</t>
  </si>
  <si>
    <t>14.6.1</t>
  </si>
  <si>
    <t>14.6.3</t>
  </si>
  <si>
    <t>List the organization’s tailings facilities, and report the name, location, and ownership status, including whether the organization is the operator.</t>
  </si>
  <si>
    <t>14.20.3</t>
  </si>
  <si>
    <t>The number of strikes and lockouts involving 1,000 or more workers lasting one full shift or longer, and their total duration in worker days idle.</t>
  </si>
  <si>
    <t xml:space="preserve">Data is currently disclosed by region and by gender. New hire and turnover data by age group is reviewed by sites, but is not currently available for external reporting. We will consider reporting on new employees and turnover by age group in subsequent reporting periods. </t>
  </si>
  <si>
    <t>Page/Comment</t>
  </si>
  <si>
    <t>Page</t>
  </si>
  <si>
    <t>16</t>
  </si>
  <si>
    <t>32</t>
  </si>
  <si>
    <t>The British Academy and Colin Mayer, GRI 2-12, Embankment Project for Inclusive Capitalism (EPIC) and others</t>
  </si>
  <si>
    <t>GRI 2-9,
GRI 405-1a,
IR 4B</t>
  </si>
  <si>
    <t>GRI 2-12,
GRI 2-29,
GRI 3-2</t>
  </si>
  <si>
    <t>GRI 2-26</t>
  </si>
  <si>
    <t>EPIC,
World Economic Forum Integrated Corporate Governance,
IR 4D</t>
  </si>
  <si>
    <t>42</t>
  </si>
  <si>
    <t>GRI 403-9a&amp;b,
GRI 403-6a</t>
  </si>
  <si>
    <t>Reserves are considered to be in or near an area of active conflict if the reserves are located in the same country where active conflict exists, with conflict defined by the Uppsala Conflict Data Program (UCDP).
In accordance with the 2022-2023 UCDP data, armed conflict has occurred in Sudan and therefore our current reserves in Sudan are near areas of conflict. However, it should be noted that this conflict does not currently impact our activities in Sudan. We have strong security practices in place and conform to the World Gold Council's Conflict-free Gold Standard in Ghana and Cote d'Ivoire which are the 2 countries where the Standard applies, as discussed within our Sustainable Development Report.</t>
  </si>
  <si>
    <t>Key Economic Contribution definitions/reporting criteria:</t>
  </si>
  <si>
    <t>Key People definitions/reporting criteria:</t>
  </si>
  <si>
    <t>We have not reviewed equipment Life Cycle Assessments (LCAs) as part of our calculation of Scope 3 emissions, but we have included a snapshot of emissions relevant to 2024 based on 2024 investment in mining equipment.
No exclusion of emission sources.</t>
  </si>
  <si>
    <t>Business travel emissions were calculated from the factors from DEFRA, 2023.
No exclusion of emission sources.</t>
  </si>
  <si>
    <t>Sustainability Data Book FY2025</t>
  </si>
  <si>
    <t>FY2025</t>
  </si>
  <si>
    <t>Grievances by type (FY2025)</t>
  </si>
  <si>
    <t>No resettlement during FY25</t>
  </si>
  <si>
    <t>None</t>
  </si>
  <si>
    <t>Total amount of land newly disturbed within FY2025 (hectares)</t>
  </si>
  <si>
    <t>Total amount of land newly rehabilitated within FY2025 (hectares)</t>
  </si>
  <si>
    <t>Region in FY2025</t>
  </si>
  <si>
    <t>FY25 Waste by composition (metric tonnes)</t>
  </si>
  <si>
    <t>FY25 Total waste (metric tonnes)</t>
  </si>
  <si>
    <t>FY25 Waste diverted from disposal by recovery operation (metric tonnes) (excluding tailings)</t>
  </si>
  <si>
    <t>FY25 Waste directed to disposal by disposal operation (metric tonnes) (excluding tailings)</t>
  </si>
  <si>
    <t>1 structure owner with 2 occupied structures is not cooperating with PMGLC to assess the structures. Engagement with the structure owner for structure assessment and resettlement entitlement processing is on-going.</t>
  </si>
  <si>
    <t>A total of 10 households living in the 10 Occupied Structures are involved in the Nkosuo Resettlement Programme. Households of 5 out of the 10 occupied structures have been temporarily accommodated prior to commencement of mining.</t>
  </si>
  <si>
    <t>Permanent land-take land access continued at the Nkosuo Pit and Haul Road Project. Resettlement Compensation Negotiation (RCNC) was set-up and completed negotiations of non-occupied structures rates and Resettlement Package Agreement. RCNC commenced the Negotiation of the Resettlement Eligibility Criteria. Payment of 119 structures valid for cash compensation were made. The land to resettle the inhabitants has been acquired.</t>
  </si>
  <si>
    <t>Exploration emissions are calculated in the operating site data.  The emissions for the Perth, Dubai, Abidjan and Accra office buildings are not collected.</t>
  </si>
  <si>
    <t>The increase in scope 2 emissions is due to grid electricity improving in Yaoure compared to FY24.</t>
  </si>
  <si>
    <t>Grievances (FY2025)</t>
  </si>
  <si>
    <t>Adjustments made to FY23&amp;FY24 by applying IEA 2022 Country Data</t>
  </si>
  <si>
    <t>0.5 days</t>
  </si>
  <si>
    <t>Tailings data FY25 is adjusted to dry weight compared to slurry weight in FY24.</t>
  </si>
  <si>
    <t>No new biodiversity studies across the operations</t>
  </si>
  <si>
    <t>Water withdrawal decreased due to less pit dewatering in Edikan and Yaoure</t>
  </si>
  <si>
    <t>Development fund contributions (non-discretionary) (2)(3)</t>
  </si>
  <si>
    <t>All community contributions were made in Ghana and Côte d'Ivoire.</t>
  </si>
  <si>
    <t>(1) Community investments are voluntary financial contributions including in-kind donations of assets.</t>
  </si>
  <si>
    <t>(2) Development contributions are non-discretionary financial contributions, where Perseus is mandated to contribute to community development funds by law and mining agreements.</t>
  </si>
  <si>
    <t>Local purchases made in Tanzania</t>
  </si>
  <si>
    <t>Version control: Performance Data Tables posted July 2025</t>
  </si>
  <si>
    <t>Sustainability Data Book FY25</t>
  </si>
  <si>
    <t>Total amount of tailings solids generated during the year (tonnes)</t>
  </si>
  <si>
    <t xml:space="preserve">Combination of downstream, centreline, and upstream raises to RL 211 m. Downstream raises and rock buttresses constructed at critical embankments. Centreline and upstream raises only used where no other feasible alternative.                                                                                                                                                                                                                                                                                           </t>
  </si>
  <si>
    <t>Embankments have never been raised</t>
  </si>
  <si>
    <t>Downstream with rock buttressing</t>
  </si>
  <si>
    <t>37 m (RL 211 m crest level)</t>
  </si>
  <si>
    <t>23 m (RL 203 m crest level)</t>
  </si>
  <si>
    <t>31.4m (RL 398.4 m crest level)</t>
  </si>
  <si>
    <t>47.7 m (RL 299.7 m crest level)</t>
  </si>
  <si>
    <t>Independent Review by SRK Consulting (December 2024)</t>
  </si>
  <si>
    <t>ANCOLD Dam Failure Consequence Category - High B.
GISTM Consequence Classification - High.
Ghana LI 2182 Consequence Classification - A</t>
  </si>
  <si>
    <t>ANCOLD Dam Failure Consequence Category - High B.
GISTM Consequence Classification - High.</t>
  </si>
  <si>
    <t>ANCOLD Dam Failure Consequence Category - High A.
GISTM Consequence Classification - Extreme</t>
  </si>
  <si>
    <t xml:space="preserve">ANCOLD Guidelines on Tailings Dams , 2019
ANCOLD Guidelines on Consequence Categories for Dams, 2012
Global Industry Standard on Tailings Management (GISTM) (GTR, 2020)
Ghana: Minerals and Mining (Health, Safety and Technical Regulations, 2012) (L.I. 2182) </t>
  </si>
  <si>
    <t>ANCOLD Guidelines on Tailings Dams , 2019
ANCOLD Guidelines on Consequence Categories for Dams, 2012
Global Industry Standard on Tailings Management (GISTM) (GTR, 2020)</t>
  </si>
  <si>
    <t xml:space="preserve">Both:
Internal/in house tailings specialist review of all tailings activities by Group Tailings and Water Manager
External engineering support provided by EoR and reviewers
</t>
  </si>
  <si>
    <t xml:space="preserve">Yes
Post-Dam Break analysis was conducted in 2018,  revised in 2023 </t>
  </si>
  <si>
    <t>No
Impacts of failure from the CTSF would follow the same flow path as the larger FTSF and therefore consequences from a FTSF failure have been adopted for the CTSF</t>
  </si>
  <si>
    <t>Yes
Dam Breach and Consequence Assessment, August 2022. Outcomes are reviewed in all designs</t>
  </si>
  <si>
    <t>Yes, concept closure strategy developed. Concept closure design to be prepared in FY26, which will include long term monitoring requirements.</t>
  </si>
  <si>
    <t>Adaptive management / observational approach implemented considering the short LoM. Climate change to be considered in more detail for closure due to the longer time period.</t>
  </si>
  <si>
    <t>Table above presents information for Permanent and Maximum Term Employees only.</t>
  </si>
  <si>
    <t>The data in the table above for our mine operations excludes expat salaries. Exploration employees are included under the relevant regions.</t>
  </si>
  <si>
    <t>There are currently no female employees in management level positions in Ghana or Tanzania</t>
  </si>
  <si>
    <t>Pay equity data is not available for Sudan.</t>
  </si>
  <si>
    <t>No data available for Sudan and Tanzania.</t>
  </si>
  <si>
    <t>Total data is the average of employee and contractor hours</t>
  </si>
  <si>
    <t>We continued to train our new starters on Perseus Anti-Bribery and Corruption Policies and Procedures throughout the year, a robust training package for all employees, commenced at the June 2025.</t>
  </si>
  <si>
    <t>No. of employees who returned from parental leave in 2025</t>
  </si>
  <si>
    <r>
      <rPr>
        <b/>
        <sz val="11"/>
        <color theme="4"/>
        <rFont val="Calibri (Body)"/>
      </rPr>
      <t>Key Safety definitions/reporting criteria</t>
    </r>
    <r>
      <rPr>
        <sz val="11"/>
        <color theme="8"/>
        <rFont val="Calibri"/>
        <family val="2"/>
        <scheme val="minor"/>
      </rPr>
      <t xml:space="preserve">
</t>
    </r>
    <r>
      <rPr>
        <b/>
        <sz val="11"/>
        <color theme="8"/>
        <rFont val="Calibri"/>
        <family val="2"/>
        <scheme val="minor"/>
      </rPr>
      <t xml:space="preserve">Fatalities -  </t>
    </r>
    <r>
      <rPr>
        <sz val="11"/>
        <color theme="8"/>
        <rFont val="Calibri"/>
        <family val="2"/>
        <scheme val="minor"/>
      </rPr>
      <t xml:space="preserve">The death of an employee or contractor resulting from a work-related injury or occupational illness, regardless of the time intervening between the time of incident causing the injury, exposure or occupational illness and the time of death and: 
• Directly or indirectly involves an employee of the Company while performing work-related duties; or 
• Involves Company operations, or involves Company property, plant or while performing work- related duties; or 
• Is related to activities of contractors performing work for the Company; or 
• Occurs in a place that is considered to be controlled or under the significant influence of the Company. 
</t>
    </r>
    <r>
      <rPr>
        <b/>
        <sz val="11"/>
        <color theme="8"/>
        <rFont val="Calibri"/>
        <family val="2"/>
        <scheme val="minor"/>
      </rPr>
      <t xml:space="preserve">Total reportable injuries - </t>
    </r>
    <r>
      <rPr>
        <sz val="11"/>
        <color theme="8"/>
        <rFont val="Calibri"/>
        <family val="2"/>
        <scheme val="minor"/>
      </rPr>
      <t xml:space="preserve">Incidents that include Medical Treatment Injuries, Restricted Work Injuries, Lost Time Injuries and Fatalities
</t>
    </r>
    <r>
      <rPr>
        <b/>
        <sz val="11"/>
        <color theme="8"/>
        <rFont val="Calibri"/>
        <family val="2"/>
        <scheme val="minor"/>
      </rPr>
      <t>Medical treatment injury -</t>
    </r>
    <r>
      <rPr>
        <sz val="11"/>
        <color theme="8"/>
        <rFont val="Calibri"/>
        <family val="2"/>
        <scheme val="minor"/>
      </rPr>
      <t xml:space="preserve"> A medical treatment injury is a work-related injury which requires the treatment by, or under the specific order of, a medical practitioner, but which does not result in lost days or restricted work (i.e. the injured person receives medical treatment and is able to return to his or her normal duties).
</t>
    </r>
    <r>
      <rPr>
        <b/>
        <sz val="11"/>
        <color theme="8"/>
        <rFont val="Calibri"/>
        <family val="2"/>
        <scheme val="minor"/>
      </rPr>
      <t>Restricted Work Injury -</t>
    </r>
    <r>
      <rPr>
        <sz val="11"/>
        <color theme="8"/>
        <rFont val="Calibri"/>
        <family val="2"/>
        <scheme val="minor"/>
      </rPr>
      <t xml:space="preserve"> A restricted work injury is a work-related injury where a person can return to work, but only undertake restricted work activities (i.e. the injured person is unable to perform any part or all of their regular duties following the injury, and performs alternative duties). This decision is based upon receiving written advice from a registered medical practitioner that the person is unable to perform either one or more of their routine work functions or work the full day following their injury.
If the injured person immediately assumes restricted work duties following the injury, without any time off from work, then the case should be recorded as a Restricted Work Injury and the time spent on restricted duties should be recorded as Restricted Work Days. The decision to allow an injured person to return to work on restricted duties can only be made by a medical professional.
</t>
    </r>
    <r>
      <rPr>
        <b/>
        <sz val="11"/>
        <color theme="8"/>
        <rFont val="Calibri"/>
        <family val="2"/>
        <scheme val="minor"/>
      </rPr>
      <t>Lost Time Injuries -</t>
    </r>
    <r>
      <rPr>
        <sz val="11"/>
        <color theme="8"/>
        <rFont val="Calibri"/>
        <family val="2"/>
        <scheme val="minor"/>
      </rPr>
      <t xml:space="preserve"> A lost time injury is a work-related injury which results in an employee being away from work on any day(s) after the day on which the injury occurred.
</t>
    </r>
    <r>
      <rPr>
        <b/>
        <sz val="11"/>
        <color theme="8"/>
        <rFont val="Calibri"/>
        <family val="2"/>
        <scheme val="minor"/>
      </rPr>
      <t>First Aid Injury -</t>
    </r>
    <r>
      <rPr>
        <sz val="11"/>
        <color theme="8"/>
        <rFont val="Calibri"/>
        <family val="2"/>
        <scheme val="minor"/>
      </rPr>
      <t xml:space="preserve"> A first aid injury is a work-related injury which requires one-time treatment and subsequent observation of minor scratches, cuts, burns, splinters or similar minor injuries that do not normally require medical care. Such treatment and observation is considered a First Aid case even if provided by a physician or registered professional personnel.
</t>
    </r>
    <r>
      <rPr>
        <b/>
        <sz val="11"/>
        <color theme="8"/>
        <rFont val="Calibri"/>
        <family val="2"/>
        <scheme val="minor"/>
      </rPr>
      <t>Exposure hours -</t>
    </r>
    <r>
      <rPr>
        <sz val="11"/>
        <color theme="8"/>
        <rFont val="Calibri"/>
        <family val="2"/>
        <scheme val="minor"/>
      </rPr>
      <t xml:space="preserve"> Represents the actual hours worked by all staff and contractors.</t>
    </r>
  </si>
  <si>
    <r>
      <t xml:space="preserve">- </t>
    </r>
    <r>
      <rPr>
        <b/>
        <sz val="11"/>
        <color rgb="FF4D4D4F"/>
        <rFont val="Calibri"/>
        <family val="2"/>
        <scheme val="minor"/>
      </rPr>
      <t>Nationalisation</t>
    </r>
    <r>
      <rPr>
        <sz val="11"/>
        <color rgb="FF4D4D4F"/>
        <rFont val="Calibri"/>
        <family val="2"/>
        <scheme val="minor"/>
      </rPr>
      <t xml:space="preserve"> rate is based on employee numbers at our Operations and Projects only, not our Corporate &amp; City offices,  (Perth, Abidjan, Accra and Dubai).</t>
    </r>
  </si>
  <si>
    <r>
      <t>-</t>
    </r>
    <r>
      <rPr>
        <b/>
        <sz val="11"/>
        <color rgb="FF4D4D4F"/>
        <rFont val="Calibri"/>
        <family val="2"/>
        <scheme val="minor"/>
      </rPr>
      <t xml:space="preserve"> Board</t>
    </r>
    <r>
      <rPr>
        <sz val="11"/>
        <color rgb="FF4D4D4F"/>
        <rFont val="Calibri"/>
        <family val="2"/>
        <scheme val="minor"/>
      </rPr>
      <t xml:space="preserve">: includes both Executive and Non-Executive Directors. </t>
    </r>
  </si>
  <si>
    <r>
      <t xml:space="preserve">- </t>
    </r>
    <r>
      <rPr>
        <b/>
        <sz val="11"/>
        <color rgb="FF4D4D4F"/>
        <rFont val="Calibri"/>
        <family val="2"/>
        <scheme val="minor"/>
      </rPr>
      <t>Employee Turnover</t>
    </r>
    <r>
      <rPr>
        <sz val="11"/>
        <color rgb="FF4D4D4F"/>
        <rFont val="Calibri"/>
        <family val="2"/>
        <scheme val="minor"/>
      </rPr>
      <t xml:space="preserve"> includes employee initiated terminations (resignation, retirement and voluntary redundancy),  Permanent and Maximum Term employees only. </t>
    </r>
  </si>
  <si>
    <r>
      <rPr>
        <b/>
        <sz val="11"/>
        <color theme="8"/>
        <rFont val="Aptos Narrow"/>
        <family val="2"/>
      </rPr>
      <t>- Scope 1 greenhouse gas (GHG</t>
    </r>
    <r>
      <rPr>
        <sz val="11"/>
        <color theme="8"/>
        <rFont val="Aptos Narrow"/>
        <family val="2"/>
      </rPr>
      <t xml:space="preserve">) emissions refer to direct GHG emissions from our operations. They are comprised of petroleum, diesel and liquefied petroleum gas (LPG). The Scope 1 emission factors applied are factors consistent with the Australian National Greenhouse and Energy Reporting Measurement Determination 2008. We use calculation approaches aligned to guidance from the World Resources Institute/World Business Council for Sustainable Development's Greenhouse Gas Protocol (GHG Protocol).
</t>
    </r>
    <r>
      <rPr>
        <b/>
        <sz val="11"/>
        <color theme="8"/>
        <rFont val="Aptos Narrow"/>
        <family val="2"/>
      </rPr>
      <t xml:space="preserve">- Scope 2  greenhouse gas (GHG) </t>
    </r>
    <r>
      <rPr>
        <sz val="11"/>
        <color theme="8"/>
        <rFont val="Aptos Narrow"/>
        <family val="2"/>
      </rPr>
      <t xml:space="preserve">emissions refer to indirect GHG emissions from the purchase of electricity from third parties. Our Scope 2 emissions have been calculated using the location-based method. Note that as part of continuous improvement efforts, in FY23, the Scope 2 emission factors are updated to the Institute for Global Environmental Strategies IGES (published March 2023, latest available) List of Grid Emission Factors version 11.1. We use calculation approaches aligned to guidance from the World Resources Institute/World Business Council for Sustainable Development, including the Greenhouse Gas Protocol Scope 2 Guidance. The emissions data remains unchanged for previous reporting years and the previous factors are applied.
</t>
    </r>
    <r>
      <rPr>
        <b/>
        <sz val="11"/>
        <color theme="8"/>
        <rFont val="Aptos Narrow"/>
        <family val="2"/>
      </rPr>
      <t>- Total greenhouse gas emissions (both Scope 1 and Scope 2)</t>
    </r>
    <r>
      <rPr>
        <sz val="11"/>
        <color theme="8"/>
        <rFont val="Aptos Narrow"/>
        <family val="2"/>
      </rPr>
      <t xml:space="preserve"> are presented for all operations within our operational control, excluding corporate hours, Sudan and Tanzania.
</t>
    </r>
    <r>
      <rPr>
        <b/>
        <sz val="11"/>
        <color theme="8"/>
        <rFont val="Aptos Narrow"/>
        <family val="2"/>
      </rPr>
      <t>- Greenhouse gas emissions intensity</t>
    </r>
    <r>
      <rPr>
        <sz val="11"/>
        <color theme="8"/>
        <rFont val="Aptos Narrow"/>
        <family val="2"/>
      </rPr>
      <t xml:space="preserve"> is calculated with reference to both Scope 1 and Scope 2 greenhouse gas emissions.</t>
    </r>
  </si>
  <si>
    <r>
      <rPr>
        <b/>
        <sz val="11"/>
        <color theme="8"/>
        <rFont val="Aptos Narrow"/>
        <family val="2"/>
      </rPr>
      <t xml:space="preserve">Energy use </t>
    </r>
    <r>
      <rPr>
        <sz val="11"/>
        <color theme="8"/>
        <rFont val="Aptos Narrow"/>
        <family val="2"/>
      </rPr>
      <t xml:space="preserve">includes energy consumption associated with fuel combustion and electricity sourced from the grid. According to information from the International Energy Agency (IEA), an energy mix of hydropower, biomass and oil are involved in the electricity grid sources.
</t>
    </r>
    <r>
      <rPr>
        <b/>
        <sz val="11"/>
        <color theme="8"/>
        <rFont val="Aptos Narrow"/>
        <family val="2"/>
      </rPr>
      <t xml:space="preserve">Energy conversion factors </t>
    </r>
    <r>
      <rPr>
        <sz val="11"/>
        <color theme="8"/>
        <rFont val="Aptos Narrow"/>
        <family val="2"/>
      </rPr>
      <t>are standard factors consistent with the Australian National Greenhouse and Energy Reporting Measurement Determination 2008, the Intergovernmental Panel on Climate Change (IPCC), the IEA, Ghana's Fourth National Greenhouse Gas Inventory Report (Feb 2019, latest available) and the National Greenhouse Gas Inventory to the United Nations Framework Convention on Climate Change (UNFCCC), using calculation approaches aligned to guidance from the World Resources Institute/World Business Council for Sustainable Development. Energy consumption is presented for all operations within our operational control.</t>
    </r>
  </si>
  <si>
    <r>
      <rPr>
        <b/>
        <sz val="11"/>
        <color theme="8"/>
        <rFont val="Aptos Narrow"/>
        <family val="2"/>
      </rPr>
      <t>Water</t>
    </r>
    <r>
      <rPr>
        <sz val="11"/>
        <color theme="8"/>
        <rFont val="Aptos Narrow"/>
        <family val="2"/>
      </rPr>
      <t xml:space="preserve"> data has been reported in accordance with the Global Reporting Initiatives Disclosure 303 and the Minerals Council of Australia's (MCA) Water Accounting Framework.</t>
    </r>
  </si>
  <si>
    <r>
      <rPr>
        <b/>
        <sz val="11"/>
        <color theme="8"/>
        <rFont val="Aptos Narrow"/>
        <family val="2"/>
      </rPr>
      <t>Freshwater</t>
    </r>
    <r>
      <rPr>
        <sz val="11"/>
        <color theme="8"/>
        <rFont val="Aptos Narrow"/>
        <family val="2"/>
      </rPr>
      <t xml:space="preserve"> is defined as water containing less than 1,000 mg/L Total Dissolved Solids. 
</t>
    </r>
    <r>
      <rPr>
        <b/>
        <sz val="11"/>
        <color theme="8"/>
        <rFont val="Aptos Narrow"/>
        <family val="2"/>
      </rPr>
      <t>Other water</t>
    </r>
    <r>
      <rPr>
        <sz val="11"/>
        <color theme="8"/>
        <rFont val="Aptos Narrow"/>
        <family val="2"/>
      </rPr>
      <t xml:space="preserve"> is defined as water containing more than 1,000 mg/L Total Dissolved Solids. 
</t>
    </r>
    <r>
      <rPr>
        <b/>
        <sz val="11"/>
        <color theme="8"/>
        <rFont val="Aptos Narrow"/>
        <family val="2"/>
      </rPr>
      <t xml:space="preserve">Water consumption </t>
    </r>
    <r>
      <rPr>
        <sz val="11"/>
        <color theme="8"/>
        <rFont val="Aptos Narrow"/>
        <family val="2"/>
      </rPr>
      <t xml:space="preserve">is the sum of all water that has been withdrawn and incorporated into products, has evaporated, or is polluted to the point of being unusable by other users and is therefore not released back to surface water, groundwater, seawater, or a third party over the course of the reporting period, as defined by the MCA's Water Accounting Framework (2018). </t>
    </r>
  </si>
  <si>
    <r>
      <t>Sissingu</t>
    </r>
    <r>
      <rPr>
        <b/>
        <sz val="11"/>
        <color theme="0"/>
        <rFont val="Aptos Narrow"/>
        <family val="2"/>
      </rPr>
      <t>é</t>
    </r>
  </si>
  <si>
    <r>
      <t>Yaour</t>
    </r>
    <r>
      <rPr>
        <b/>
        <sz val="11"/>
        <color theme="0"/>
        <rFont val="Aptos Narrow"/>
        <family val="2"/>
      </rPr>
      <t>é</t>
    </r>
  </si>
  <si>
    <r>
      <t>~ 61.7 Mm</t>
    </r>
    <r>
      <rPr>
        <vertAlign val="superscript"/>
        <sz val="11"/>
        <color theme="8"/>
        <rFont val="Calibri (Body)"/>
      </rPr>
      <t>3</t>
    </r>
    <r>
      <rPr>
        <sz val="11"/>
        <color theme="8"/>
        <rFont val="Calibri (Body)"/>
      </rPr>
      <t xml:space="preserve"> (January 2025)</t>
    </r>
  </si>
  <si>
    <r>
      <t>~ 1.6 Mm</t>
    </r>
    <r>
      <rPr>
        <vertAlign val="superscript"/>
        <sz val="11"/>
        <color theme="8"/>
        <rFont val="Calibri (Body)"/>
      </rPr>
      <t>3</t>
    </r>
    <r>
      <rPr>
        <sz val="11"/>
        <color theme="8"/>
        <rFont val="Calibri (Body)"/>
      </rPr>
      <t xml:space="preserve"> (January 2025)</t>
    </r>
  </si>
  <si>
    <r>
      <t>9.4 Mm</t>
    </r>
    <r>
      <rPr>
        <vertAlign val="superscript"/>
        <sz val="11"/>
        <color theme="8"/>
        <rFont val="Calibri (Body)"/>
      </rPr>
      <t xml:space="preserve">3 </t>
    </r>
    <r>
      <rPr>
        <sz val="11"/>
        <color theme="8"/>
        <rFont val="Calibri (Body)"/>
      </rPr>
      <t>(Janaury 2025)</t>
    </r>
  </si>
  <si>
    <r>
      <t>11.8 Mm</t>
    </r>
    <r>
      <rPr>
        <vertAlign val="superscript"/>
        <sz val="11"/>
        <color theme="8"/>
        <rFont val="Calibri (Body)"/>
      </rPr>
      <t xml:space="preserve">3 </t>
    </r>
    <r>
      <rPr>
        <sz val="11"/>
        <color theme="8"/>
        <rFont val="Calibri (Body)"/>
      </rPr>
      <t>(February 2025)</t>
    </r>
  </si>
  <si>
    <r>
      <t>~ 98 Mm</t>
    </r>
    <r>
      <rPr>
        <vertAlign val="superscript"/>
        <sz val="11"/>
        <color theme="8"/>
        <rFont val="Calibri (Body)"/>
      </rPr>
      <t>3</t>
    </r>
  </si>
  <si>
    <r>
      <t>~1.9 Mm</t>
    </r>
    <r>
      <rPr>
        <vertAlign val="superscript"/>
        <sz val="11"/>
        <color theme="8"/>
        <rFont val="Calibri (Body)"/>
      </rPr>
      <t>3</t>
    </r>
  </si>
  <si>
    <r>
      <t>13.2 Mm</t>
    </r>
    <r>
      <rPr>
        <vertAlign val="superscript"/>
        <sz val="11"/>
        <color theme="8"/>
        <rFont val="Calibri (Body)"/>
      </rPr>
      <t>3</t>
    </r>
  </si>
  <si>
    <r>
      <t>25.2 Mm</t>
    </r>
    <r>
      <rPr>
        <vertAlign val="superscript"/>
        <sz val="11"/>
        <color theme="8"/>
        <rFont val="Calibri (Body)"/>
      </rPr>
      <t>3</t>
    </r>
  </si>
  <si>
    <t>Input-output method: FY25 spend in US dollars was sourced from the finance and accounting system. They were estimated using the factors from Industrial Ecology Virtual Laboratory platform  to convert spend into emission estimates.
The spend was broken down into: Chemicals, Consumables, Equipment, Maintenance and Services.</t>
  </si>
  <si>
    <t>Emissions attributable to the extraction, production and transport of fuels were estimated using the factors from www.dcceew.gov.au/climate-change/publications/national-greenhouse-accounts-factors-2024 applied to consumption data for diesel and LPG, as well as electricity consumption multiplied by the corresponding Scope 3 emission factor.</t>
  </si>
  <si>
    <t>Flight, hotels and accommodation emissions were estimated using the factors from www.gov.uk/government/publications/greenhouse-gas-reporting-conversion-factors-2025 to convert spend into emission estimates.</t>
  </si>
  <si>
    <t xml:space="preserve">Employee commuting emissions were estimated using internally sourced data for the number of commuting kilometres by employees in operating country. The kilometres travelled were converted into emissions estimates using factors from environment.govt.nz/publications/measuring-emissions-guide-2025. 
</t>
  </si>
  <si>
    <t>Input-output method: FY25 spend in US dollars was sourced from the finance &amp; accounting system for capital goods (mining and transport equipment). They  were estimated using the factors from  Industrial Ecology Virtual Laboratory platform  to convert spend into emission estimates.</t>
  </si>
  <si>
    <t>Upstream leased asset emissions were estimated using the factors from Industrial Ecology Virtual Laboratory platform  to convert spend into emission estimates.</t>
  </si>
  <si>
    <t>All freight data has been sourced internally from distribution records, including loading and arrival locations and ounces of gold. Flight distance in km was obtained from https://www.airmilescalculator.com and emission factors relating to freight flights obtained fromenvironment.govt.nz/publications/measuring-emissions-guide-2025.</t>
  </si>
  <si>
    <t>Calculated from World Gold Council consumption downstream emissions factor of ([370+0.84+3.62] = 374.46) tonnes CO2-e per tonne gold. See "WGC Gold and Climate Change: Current and Future Impacts", Table 3, Oct. 2019. 
Emissions are calculated by multiplying the tonnes of gold produced  (activity data) to 374.46 tonnes CO2-e per tonne gold (emission factor).</t>
  </si>
  <si>
    <t>Fuel and energy consumption data extracted from internal databases. 
No exclusion of emission sources.</t>
  </si>
  <si>
    <t>Waste generation data extracted from internal databases.
No exclusion of emission sources.</t>
  </si>
  <si>
    <t>Employee commuting emissions were calculated using data extracted from internal databases.
No exclusion of emission sources.</t>
  </si>
  <si>
    <t>No exclusion of emission sources.</t>
  </si>
  <si>
    <t>FY25 Closure planning</t>
  </si>
  <si>
    <t>All operations (Edikan, Sissingué, Fimbiasso and Yaouré)</t>
  </si>
  <si>
    <t>All operations (Edikan, Sissingué and Yaouré)</t>
  </si>
  <si>
    <t>Overall financial provision for closure as at FY2025 (USD$ thousands)</t>
  </si>
  <si>
    <r>
      <t>13,336,298</t>
    </r>
    <r>
      <rPr>
        <b/>
        <sz val="12"/>
        <color rgb="FF000000"/>
        <rFont val="Aptos"/>
        <family val="2"/>
      </rPr>
      <t> </t>
    </r>
  </si>
  <si>
    <t>Category (FY2025)</t>
  </si>
  <si>
    <t>Pay equality % (FY2025)</t>
  </si>
  <si>
    <t>Safety hazards reported per region of operation (FY2025)</t>
  </si>
  <si>
    <t>Resettlement (FY2025)</t>
  </si>
  <si>
    <t>Table above presents information for Permanent and Maxium Term Employees only</t>
  </si>
  <si>
    <t>No contractor data is available for Sudan.</t>
  </si>
  <si>
    <t>(1) The table above excludes injury and hours worked for Sudan, CMA Underground and Tanzania Projects. The TRIFR rate for FY23 was changed to 1.20 instead of 1.30 disclosed previously to align with the methodology used for comparison purposes (both numbers were disclosed last year in our Data Book and PwC provided assurance over the 1.20 number). The TRIFR rate for the whole Group, including Projects is 0.65 for FY25.</t>
  </si>
  <si>
    <r>
      <rPr>
        <b/>
        <sz val="11"/>
        <color theme="8"/>
        <rFont val="Aptos Narrow"/>
        <family val="2"/>
      </rPr>
      <t>-</t>
    </r>
    <r>
      <rPr>
        <sz val="11"/>
        <color theme="8"/>
        <rFont val="Aptos Narrow"/>
        <family val="2"/>
      </rPr>
      <t xml:space="preserve"> </t>
    </r>
    <r>
      <rPr>
        <b/>
        <sz val="11"/>
        <color theme="8"/>
        <rFont val="Aptos Narrow"/>
        <family val="2"/>
      </rPr>
      <t>Scope 3</t>
    </r>
    <r>
      <rPr>
        <sz val="11"/>
        <color theme="8"/>
        <rFont val="Aptos Narrow"/>
        <family val="2"/>
      </rPr>
      <t xml:space="preserve"> greenhouse gas (GHG) emissions refer to emissions that fall within a company’s value chain but are outside its operational control.  Our approach to evaluating, categorising and estimating Scope 3 emissions is informed by the International Greenhouse Gas Protocol's Corporate Value Chain (Scope 3) Accounting and Reporting Standard. In accordance with this standard, we have estimated Scope 3 emissions relating to our business for FY25 reporting year. 
The Scope 3 emission factors applied were sourced from the Industrial Ecology Virtual Laboratory platform, Department for Environment Food &amp; Rural Affairs (UK Government GHG Conversion Factors for Company Reporting) (DEFRA, 2025) and other Industry sources. Further details on the source of the factors is contained against each category reported. The Quantis Scope 3 Evaluator, which was used in FY22 and FY23 Scope 3 emissions accounting, has been discontinued and was not used in the FY24 and FY25 Scope 3 emissions calculations.</t>
    </r>
  </si>
  <si>
    <t>Australian Sustainability Reporting Standards (ASRS) AASB S2</t>
  </si>
  <si>
    <t>ASRS Progress</t>
  </si>
  <si>
    <t xml:space="preserve">Refer to Page 38 in the Sustainable Development Report </t>
  </si>
  <si>
    <t>Note: number of operations has been increased to 4 in FY25 to reflect the separate model done for Fimbiasso, part of the Sissingué complex.</t>
  </si>
  <si>
    <t>Perseus Mining Limited has reported the information cited in this GRI content index for the period of 1 July 2024 - 30 June 2025.</t>
  </si>
  <si>
    <t xml:space="preserve">Annual Report 2025 - Corporate Directory; Operations Review </t>
  </si>
  <si>
    <t>1, 8-21</t>
  </si>
  <si>
    <t xml:space="preserve">Sustainable Development Report 2025 - About This Report </t>
  </si>
  <si>
    <t xml:space="preserve">Sustainable Development Report 2025 - About This Report; A Message from the Chair of the Sustainability Commitee </t>
  </si>
  <si>
    <t>Back cover; 4-5</t>
  </si>
  <si>
    <t>Sustainable Development Report 2025 - Sustainability Governance; Appendix 4: External Assurance</t>
  </si>
  <si>
    <t>15; 64-67</t>
  </si>
  <si>
    <t>Annual Report 2025 - Operations Review</t>
  </si>
  <si>
    <t xml:space="preserve">Perseus Data Book 2025 - People </t>
  </si>
  <si>
    <t xml:space="preserve">Sustainable Development Report 2025 - Sustainability Governance </t>
  </si>
  <si>
    <t>Annual Report 2025 - Remuneration Report</t>
  </si>
  <si>
    <t>39-51</t>
  </si>
  <si>
    <t xml:space="preserve">Sustainable Development Report 2025 - A message from the Chair of the Sustainability Committee; Sustainability at Perseus </t>
  </si>
  <si>
    <t>4-5; 8</t>
  </si>
  <si>
    <t>Sustainable Development Report 2025 - Sustainability Governance; Leading with Integrity</t>
  </si>
  <si>
    <t>14, 18, 20</t>
  </si>
  <si>
    <t>Perseus Data Book 2025 - Communities &amp; Human Rights</t>
  </si>
  <si>
    <t>Sustainable Development Report 2025 - Creating Shared Value</t>
  </si>
  <si>
    <t>38</t>
  </si>
  <si>
    <t>Sustainable Development Report 2025 - Leading with Integrity</t>
  </si>
  <si>
    <t>21</t>
  </si>
  <si>
    <t>Perseus Data Book 2025 - Biodiversity &amp; Environment</t>
  </si>
  <si>
    <t>Sustainable Development Report 2025 - Leading with integrity</t>
  </si>
  <si>
    <t>19</t>
  </si>
  <si>
    <t xml:space="preserve">Sustainable Development Report 2025 - Sustainability at Perseus; Appendix 1: Stakeholder Engagement </t>
  </si>
  <si>
    <t>8; 58-59</t>
  </si>
  <si>
    <t>Sustainable Development Report 2025 - Empowering our people</t>
  </si>
  <si>
    <t>30</t>
  </si>
  <si>
    <t xml:space="preserve">Sustainable Development Report 2025 - Sustainability at Perseus; Appendix 2: Materiality Assessment </t>
  </si>
  <si>
    <t>10-11; 60</t>
  </si>
  <si>
    <t>3-2</t>
  </si>
  <si>
    <t>List of material topics</t>
  </si>
  <si>
    <t xml:space="preserve">Sustainable Development Reoport - Appendix 2: Materiality Assessment </t>
  </si>
  <si>
    <t>Perseus Data Book 2025 - Economic Contributions</t>
  </si>
  <si>
    <t>Tax Strategy Policy 2024</t>
  </si>
  <si>
    <t>32-39</t>
  </si>
  <si>
    <t>20</t>
  </si>
  <si>
    <t xml:space="preserve">Sustainable Development Report 2025 - Protecting the Environment </t>
  </si>
  <si>
    <t>42-43</t>
  </si>
  <si>
    <t>Perseus Data Book 2025 - Water</t>
  </si>
  <si>
    <t>56-57</t>
  </si>
  <si>
    <t>58; 52-53</t>
  </si>
  <si>
    <t>Perseus Data Book 2025 - Emissions</t>
  </si>
  <si>
    <t>54</t>
  </si>
  <si>
    <t>Perseus Data Book 2025 - Energy</t>
  </si>
  <si>
    <t>55</t>
  </si>
  <si>
    <t>Perseus Data Book 2025 - Waste</t>
  </si>
  <si>
    <t xml:space="preserve">Sustainable Development Report 2025 - Empowering our People </t>
  </si>
  <si>
    <t>28-32</t>
  </si>
  <si>
    <t>24-26</t>
  </si>
  <si>
    <t xml:space="preserve">Sustainable Development Report 2025 - Leading with Integrity; Empowering our People </t>
  </si>
  <si>
    <t>21; 24</t>
  </si>
  <si>
    <t>26</t>
  </si>
  <si>
    <t>24-25</t>
  </si>
  <si>
    <t>Perseus Data Book 2025 - Safety</t>
  </si>
  <si>
    <t>Perseus Data Book 2025 - Health</t>
  </si>
  <si>
    <t>28</t>
  </si>
  <si>
    <t>33; 36-39</t>
  </si>
  <si>
    <t>Perseus Data Book 2025 -  Artisanal Mining</t>
  </si>
  <si>
    <t>Perseus Data Book 2025 - Resettlement</t>
  </si>
  <si>
    <t>44-45</t>
  </si>
  <si>
    <t>Perseus Data Book 2025 - Closure</t>
  </si>
  <si>
    <t>40-42</t>
  </si>
  <si>
    <t>Perseus Data Book 2025 - Tailings</t>
  </si>
  <si>
    <t>PROGRESS OF CLIMATE-RELATED FINANCIAL DISCLOSURES</t>
  </si>
  <si>
    <t>The below table presents Perseus's progress towards publishing  climate-related disclosures prepared in accordance with AASB S2 Climate-related Disclosures, which is the mandatory Australian Sustainability Reporting Standard (ASRS) that has been issued by the Australian Accounting Standards Board (AASB). Full set of disclosures will be published by Perseus in FY26.</t>
  </si>
  <si>
    <t>Board oversight of climate-related risks and opportunities</t>
  </si>
  <si>
    <t>Role of management in assessing and managing climate-related risks and opportunities</t>
  </si>
  <si>
    <t>Sustainable Development Report 2025 - Sustainability Governance</t>
  </si>
  <si>
    <t xml:space="preserve">Climate-related risks and opportunities </t>
  </si>
  <si>
    <t>Sustainable Development Report 2025 - Energy and Climate Change</t>
  </si>
  <si>
    <t>48-51</t>
  </si>
  <si>
    <t>Business model and value chain</t>
  </si>
  <si>
    <t>Not disclosed</t>
  </si>
  <si>
    <t>An update is included on page 53</t>
  </si>
  <si>
    <t xml:space="preserve">Strategy and decision-making </t>
  </si>
  <si>
    <t xml:space="preserve">Financial position, financial performance and cash flows </t>
  </si>
  <si>
    <t xml:space="preserve">Climate resilience </t>
  </si>
  <si>
    <t>Process for identifying and assessing climate-related risks</t>
  </si>
  <si>
    <t>Sustainable Development Report 2025 - Energy and Climate Change; Appendix 3: Climate-related Risks and Opportunities</t>
  </si>
  <si>
    <t xml:space="preserve"> 48,63</t>
  </si>
  <si>
    <t>How climate-related risks are integrated into overall risk management framework</t>
  </si>
  <si>
    <t xml:space="preserve">Climate-related metrics </t>
  </si>
  <si>
    <t xml:space="preserve">Sustainable Development Report 2025 - Energy and Climate Change </t>
  </si>
  <si>
    <t>Climate-related targets</t>
  </si>
  <si>
    <t>Sustainable Development Report 2025 - Sustainability at Perseus
Sustainable Development Report 2025 - Leading with Integrity</t>
  </si>
  <si>
    <t>12-13, 21</t>
  </si>
  <si>
    <t>21-23</t>
  </si>
  <si>
    <t>23</t>
  </si>
  <si>
    <t>Sustainable Development Report 2025 - Sustainability at Perseus</t>
  </si>
  <si>
    <t xml:space="preserve">Sustainable Development Report 2025 - Sustainability at Perseus
Website - Risk and Opportunity Management </t>
  </si>
  <si>
    <t>Sustainable Development Report 2025- Sustainability at Perseus</t>
  </si>
  <si>
    <t>8</t>
  </si>
  <si>
    <t>Sustainable Development Report 2025 - Sustainability at Perseus
Sustainable Development Report 2025 - Leading with Integrity
Sustainable Development Report 2025 - Empowering our People</t>
  </si>
  <si>
    <t xml:space="preserve">12-13, 18-23, 32 </t>
  </si>
  <si>
    <t xml:space="preserve">Sustainable Development Report 2025 - Sustainability at Perseus
</t>
  </si>
  <si>
    <t>Sustainable Development Report 2025 - Creating Shared Value
Sustainable Development Report 2025 - Protecting the Environment</t>
  </si>
  <si>
    <t>38, 55</t>
  </si>
  <si>
    <t xml:space="preserve">
Sustainable Development Report 2025 - Leading with Integrity</t>
  </si>
  <si>
    <t>Sustainable Development Report 2025 - Leading with Integrity
Sustainable Development Report 2025 - Creating Shared Value</t>
  </si>
  <si>
    <t>20, 34</t>
  </si>
  <si>
    <t>Sustainable Development Report 2025 - Empowering our People</t>
  </si>
  <si>
    <t>Sustainable Development Report 2025 - Empowering our People
Website - ESIA Reports</t>
  </si>
  <si>
    <t xml:space="preserve">Sustainable Development Report 2025 - Leading with Integrity
Sustainable Development Report 2025 - Creating Shared Value                                                                        </t>
  </si>
  <si>
    <t>20, 38</t>
  </si>
  <si>
    <t>Sustainable Development Report 2025 - Sustainability at Perseus
Sustainable Development Report 2025 - Creating Shared Value</t>
  </si>
  <si>
    <t>8, 36</t>
  </si>
  <si>
    <t>Sustainable Development Report 2025- Creating Shared Value</t>
  </si>
  <si>
    <t>32-37</t>
  </si>
  <si>
    <t>32 - 36</t>
  </si>
  <si>
    <t xml:space="preserve">Sustainable Development Report 2025- Empowering Our People 
Sustainable Development Report 2025 - Creating Shared Value                                                                                     </t>
  </si>
  <si>
    <t>29, 34 - 36</t>
  </si>
  <si>
    <t>30, 36</t>
  </si>
  <si>
    <t>Sustainable Development Report 2025- Creating Shared Value
Website - ESIA Reports</t>
  </si>
  <si>
    <t>36</t>
  </si>
  <si>
    <t>Sustainable Development Report 2025 - Protecting the Environment</t>
  </si>
  <si>
    <t>40</t>
  </si>
  <si>
    <t>42, 55</t>
  </si>
  <si>
    <t>Sustainable Development Report 2025- Creating Shared Value
Sustainable Development Report 2025 - Protecting the Environment</t>
  </si>
  <si>
    <t>56</t>
  </si>
  <si>
    <t>44</t>
  </si>
  <si>
    <t>48-55</t>
  </si>
  <si>
    <t>Annual Report 2025 - Governance</t>
  </si>
  <si>
    <t>Perseus Data Book 2025 - People</t>
  </si>
  <si>
    <t>Sustainable Development Report 2025 - Sustainability at Perseus; Appendix 2: Materiality Assessment</t>
  </si>
  <si>
    <t>10-11, 60-62</t>
  </si>
  <si>
    <t>No incidents of corruption were noted during the reporting period, whether relating to current or previous reporting years. Further discussion about our initiatives and mitigation of corruption within our business is included within our Sustainable Development Report 2025 - Ethical Business, Anti-bribery and Corruption</t>
  </si>
  <si>
    <t xml:space="preserve">
Sustainable Development Report 2025 -Sustainability at Perseus
</t>
  </si>
  <si>
    <t>8-14</t>
  </si>
  <si>
    <t>Sustainable Development Report 2025 - Protecting the Environment
Note: Perseus is progressing towards alignment with AASB S2 Climate-related Disclosures, part of the Australian Sustainability Reporting Standards (ASRS) issued by the AASB, which will apply to the Company from FY26.</t>
  </si>
  <si>
    <t>48 - 53</t>
  </si>
  <si>
    <t>Perseus Data Book 2025 - ASRS Progress</t>
  </si>
  <si>
    <t>Sustainable Development Report 2025 -  Empowering our People
Modern Slavery Statement
Forced Labour and Child Labour Report</t>
  </si>
  <si>
    <t>Annual Report 2025</t>
  </si>
  <si>
    <t>55-57</t>
  </si>
  <si>
    <t>40, 56</t>
  </si>
  <si>
    <t>Given the cultural context within which we operate, all of our current proven and probable reserves are considered to be in or near land belonging to those who would identify themselves as Indigenous to those regions. Refer to the Sustainable Development Report 2025 - Creating Shared Value for further detail about our local host communities.</t>
  </si>
  <si>
    <t xml:space="preserve">
Sustainable Development Report 2025 - Creating Shared Value</t>
  </si>
  <si>
    <t>32, 34, 36, 38</t>
  </si>
  <si>
    <t xml:space="preserve">Sustainable Development Report 2025 - Leading with Integrity
</t>
  </si>
  <si>
    <t>About the FY2025 Sustainability Performance Data</t>
  </si>
  <si>
    <t>Financial and Investor Relations: For additional information about Perseus's Investor Relations presentations, financials and communications, visit Perseus's Investor Relations page at: https://perseusmining.com/asx-announcements/
Governance and ethics: Details of our Board's bylaws, committee charters, guidelines, Perseus Code of Conduct, public Perseus policies and standards, and other governance practices are available on our website at: https://perseusmining.com/corporate-governance/
FY2025 annual sustainability reporting suite: The FY2025 Sustainability data tables are part of a larger package of sustainability disclosures in the 2025 Sustainable Development Report which is available on our website: https://perseusmining.com</t>
  </si>
  <si>
    <t>We welcome feedback on this data set, our annual sustainability report or any other aspect of our Sustainability performance. Please send general comments to info@perseusmining.com</t>
  </si>
  <si>
    <t>Total monetary value of financial and in-kind political contributions made directly and indirectly by the organisation</t>
  </si>
  <si>
    <t>Perseus Mining Côte d’Ivoire S.A. (Sissingué)
Perseus Mining Fimbiasso S.A. (Sissingué)
Perseus Mining Yaouré S.A. (Yaoure)</t>
  </si>
  <si>
    <t xml:space="preserve">Emissions attributable to waste generated by Perseus’ operations were estimated using the factors from www.dcceew.gov.au/climate-change/publications/national-greenhouse-accounts-factors-2024. </t>
  </si>
  <si>
    <t>(3) All community contributions are on a cash basis and Fimbiasso includes amount from prior year with payment made in FY25</t>
  </si>
  <si>
    <t>Total Regional and Local Community Employment</t>
  </si>
  <si>
    <t>61-63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</si>
</sst>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Red]\-&quot;$&quot;#,##0"/>
    <numFmt numFmtId="41" formatCode="_-* #,##0_-;\-* #,##0_-;_-* &quot;-&quot;_-;_-@_-"/>
    <numFmt numFmtId="44" formatCode="_-&quot;$&quot;* #,##0.00_-;\-&quot;$&quot;* #,##0.00_-;_-&quot;$&quot;* &quot;-&quot;??_-;_-@_-"/>
    <numFmt numFmtId="43" formatCode="_-* #,##0.00_-;\-* #,##0.00_-;_-* &quot;-&quot;??_-;_-@_-"/>
    <numFmt numFmtId="164" formatCode="&quot;$&quot;#,##0_);[Red]\(&quot;$&quot;#,##0\)"/>
    <numFmt numFmtId="165" formatCode="_(* #,##0_);_(* \(#,##0\);_(* &quot;-&quot;_);_(@_)"/>
    <numFmt numFmtId="166" formatCode="_(* #,##0.00_);_(* \(#,##0.00\);_(* &quot;-&quot;??_);_(@_)"/>
    <numFmt numFmtId="167" formatCode="_(* #,##0.0_);_(* \(#,##0.0\);_(* &quot;-&quot;_);_(@_)"/>
    <numFmt numFmtId="168" formatCode="_-* #,##0_-;\-* #,##0_-;_-* &quot;-&quot;??_-;_-@_-"/>
    <numFmt numFmtId="169" formatCode="_-* #,##0.0_-;\-* #,##0.0_-;_-* &quot;-&quot;??_-;_-@_-"/>
    <numFmt numFmtId="170" formatCode="0.0"/>
    <numFmt numFmtId="171" formatCode="0.0%"/>
    <numFmt numFmtId="172" formatCode="_(* #,##0_);_(* \(#,##0\);_(* &quot;-&quot;??_);_(@_)"/>
    <numFmt numFmtId="173" formatCode="_(* #,##0.0_);_(* \(#,##0.0\);_(* &quot;-&quot;??_);_(@_)"/>
    <numFmt numFmtId="174" formatCode="&quot;$&quot;0"/>
    <numFmt numFmtId="175" formatCode="#,##0.0"/>
    <numFmt numFmtId="176" formatCode="0.0000%"/>
    <numFmt numFmtId="177" formatCode="0.000"/>
    <numFmt numFmtId="178" formatCode="&quot;$&quot;#,##0"/>
    <numFmt numFmtId="179" formatCode="#,##0.0000"/>
    <numFmt numFmtId="180" formatCode="#,##0.000"/>
    <numFmt numFmtId="181" formatCode="_-* #,##0.0_-;\-* #,##0.0_-;_-* &quot;-&quot;?_-;_-@_-"/>
    <numFmt numFmtId="182" formatCode="[$$-409]#,##0"/>
  </numFmts>
  <fonts count="121">
    <font>
      <sz val="11"/>
      <color theme="1"/>
      <name val="Calibri"/>
      <family val="2"/>
      <scheme val="minor"/>
    </font>
    <font>
      <sz val="11"/>
      <color theme="1"/>
      <name val="Calibri"/>
      <family val="2"/>
      <scheme val="minor"/>
    </font>
    <font>
      <sz val="8"/>
      <name val="Arial"/>
      <family val="2"/>
    </font>
    <font>
      <sz val="10"/>
      <name val="Arial"/>
      <family val="2"/>
    </font>
    <font>
      <sz val="7"/>
      <name val="Arial Black"/>
      <family val="2"/>
    </font>
    <font>
      <sz val="7"/>
      <name val="Arial"/>
      <family val="2"/>
    </font>
    <font>
      <sz val="7"/>
      <name val="Calibri"/>
      <family val="2"/>
      <scheme val="minor"/>
    </font>
    <font>
      <u/>
      <sz val="11"/>
      <color theme="10"/>
      <name val="Calibri"/>
      <family val="2"/>
      <scheme val="minor"/>
    </font>
    <font>
      <b/>
      <sz val="7"/>
      <name val="Arial"/>
      <family val="2"/>
    </font>
    <font>
      <b/>
      <sz val="12"/>
      <name val="Calibri"/>
      <family val="2"/>
      <scheme val="major"/>
    </font>
    <font>
      <sz val="10"/>
      <name val="Calibri"/>
      <family val="2"/>
      <scheme val="major"/>
    </font>
    <font>
      <sz val="10"/>
      <color rgb="FF000000"/>
      <name val="Calibri"/>
      <family val="2"/>
      <scheme val="major"/>
    </font>
    <font>
      <b/>
      <sz val="10"/>
      <color rgb="FF000000"/>
      <name val="Calibri"/>
      <family val="2"/>
      <scheme val="major"/>
    </font>
    <font>
      <sz val="6"/>
      <color theme="1"/>
      <name val="RT_Vickerman Light"/>
      <family val="2"/>
    </font>
    <font>
      <sz val="6"/>
      <name val="Arial"/>
      <family val="2"/>
    </font>
    <font>
      <sz val="10"/>
      <color theme="1"/>
      <name val="Calibri"/>
      <family val="2"/>
      <scheme val="major"/>
    </font>
    <font>
      <b/>
      <sz val="9"/>
      <color theme="5" tint="-0.499984740745262"/>
      <name val="Calibri"/>
      <family val="2"/>
      <scheme val="major"/>
    </font>
    <font>
      <sz val="11"/>
      <color rgb="FFFF0000"/>
      <name val="Calibri"/>
      <family val="2"/>
      <scheme val="minor"/>
    </font>
    <font>
      <sz val="11"/>
      <color rgb="FF000000"/>
      <name val="Calibri"/>
      <family val="2"/>
      <scheme val="minor"/>
    </font>
    <font>
      <sz val="8"/>
      <color rgb="FF000000"/>
      <name val="Calibri"/>
      <family val="2"/>
    </font>
    <font>
      <b/>
      <sz val="11"/>
      <color theme="1"/>
      <name val="Calibri"/>
      <family val="2"/>
      <scheme val="minor"/>
    </font>
    <font>
      <sz val="7"/>
      <color theme="1"/>
      <name val="Calibri"/>
      <family val="2"/>
      <scheme val="minor"/>
    </font>
    <font>
      <b/>
      <sz val="11"/>
      <color rgb="FFFF0000"/>
      <name val="Calibri"/>
      <family val="2"/>
      <scheme val="minor"/>
    </font>
    <font>
      <b/>
      <sz val="10"/>
      <color rgb="FF00386D"/>
      <name val="Calibri"/>
      <family val="2"/>
      <scheme val="major"/>
    </font>
    <font>
      <sz val="11"/>
      <color theme="0"/>
      <name val="Calibri"/>
      <family val="2"/>
      <scheme val="minor"/>
    </font>
    <font>
      <sz val="8"/>
      <name val="Calibri"/>
      <family val="2"/>
      <scheme val="minor"/>
    </font>
    <font>
      <b/>
      <sz val="10"/>
      <color theme="0"/>
      <name val="Calibri"/>
      <family val="2"/>
      <scheme val="major"/>
    </font>
    <font>
      <sz val="10"/>
      <color theme="8"/>
      <name val="Calibri"/>
      <family val="2"/>
      <scheme val="major"/>
    </font>
    <font>
      <b/>
      <sz val="10"/>
      <color theme="6"/>
      <name val="Calibri"/>
      <family val="2"/>
      <scheme val="major"/>
    </font>
    <font>
      <b/>
      <sz val="9.5"/>
      <color theme="6"/>
      <name val="Arial"/>
      <family val="2"/>
    </font>
    <font>
      <sz val="11"/>
      <color theme="8"/>
      <name val="Calibri (Body)"/>
    </font>
    <font>
      <sz val="10"/>
      <color theme="8"/>
      <name val="Calibri (Body)"/>
    </font>
    <font>
      <sz val="10"/>
      <color theme="8"/>
      <name val="Calibri Light"/>
      <family val="2"/>
    </font>
    <font>
      <b/>
      <sz val="9"/>
      <color theme="6"/>
      <name val="Calibri"/>
      <family val="2"/>
      <scheme val="major"/>
    </font>
    <font>
      <sz val="7"/>
      <color theme="8"/>
      <name val="Calibri"/>
      <family val="2"/>
      <scheme val="minor"/>
    </font>
    <font>
      <b/>
      <sz val="10"/>
      <color theme="4"/>
      <name val="Calibri"/>
      <family val="2"/>
      <scheme val="major"/>
    </font>
    <font>
      <sz val="11"/>
      <color theme="6"/>
      <name val="Calibri"/>
      <family val="2"/>
      <scheme val="minor"/>
    </font>
    <font>
      <sz val="11"/>
      <color theme="6"/>
      <name val="Calibri (Body)"/>
    </font>
    <font>
      <b/>
      <sz val="9"/>
      <color theme="6"/>
      <name val="Calibri (Body)"/>
    </font>
    <font>
      <sz val="11"/>
      <color theme="4"/>
      <name val="Calibri"/>
      <family val="2"/>
      <scheme val="minor"/>
    </font>
    <font>
      <sz val="11"/>
      <color theme="8"/>
      <name val="Calibri"/>
      <family val="2"/>
      <scheme val="minor"/>
    </font>
    <font>
      <b/>
      <sz val="6"/>
      <name val="Calibri"/>
      <family val="2"/>
      <scheme val="minor"/>
    </font>
    <font>
      <sz val="10"/>
      <color theme="8"/>
      <name val="Calibri"/>
      <family val="2"/>
      <scheme val="minor"/>
    </font>
    <font>
      <b/>
      <sz val="11"/>
      <color theme="8"/>
      <name val="Calibri"/>
      <family val="2"/>
      <scheme val="minor"/>
    </font>
    <font>
      <sz val="9"/>
      <color theme="1"/>
      <name val="Segoe UI"/>
      <family val="2"/>
    </font>
    <font>
      <sz val="10"/>
      <name val="Calibri"/>
      <family val="2"/>
      <scheme val="minor"/>
    </font>
    <font>
      <b/>
      <sz val="10"/>
      <color theme="0"/>
      <name val="Calibri"/>
      <family val="2"/>
      <scheme val="minor"/>
    </font>
    <font>
      <sz val="11"/>
      <color theme="1"/>
      <name val="Calibri"/>
      <family val="2"/>
    </font>
    <font>
      <sz val="10"/>
      <color theme="1"/>
      <name val="Arial"/>
      <family val="2"/>
    </font>
    <font>
      <sz val="10"/>
      <color theme="1"/>
      <name val="Calibri"/>
      <family val="2"/>
      <scheme val="minor"/>
    </font>
    <font>
      <b/>
      <sz val="10"/>
      <name val="Calibri"/>
      <family val="2"/>
      <scheme val="major"/>
    </font>
    <font>
      <sz val="11"/>
      <name val="Calibri"/>
      <family val="2"/>
      <scheme val="minor"/>
    </font>
    <font>
      <sz val="11"/>
      <color theme="1"/>
      <name val="Aptos Narrow"/>
      <family val="2"/>
    </font>
    <font>
      <i/>
      <sz val="11"/>
      <color theme="8"/>
      <name val="Calibri"/>
      <family val="2"/>
      <scheme val="minor"/>
    </font>
    <font>
      <u/>
      <sz val="11"/>
      <color theme="1"/>
      <name val="Calibri"/>
      <family val="2"/>
      <scheme val="minor"/>
    </font>
    <font>
      <sz val="11"/>
      <color theme="0"/>
      <name val="Calibri"/>
      <family val="2"/>
      <scheme val="major"/>
    </font>
    <font>
      <b/>
      <sz val="11"/>
      <color theme="0"/>
      <name val="Calibri"/>
      <family val="2"/>
      <scheme val="major"/>
    </font>
    <font>
      <i/>
      <sz val="11"/>
      <name val="Calibri"/>
      <family val="2"/>
      <scheme val="minor"/>
    </font>
    <font>
      <sz val="11"/>
      <name val="Arial"/>
      <family val="2"/>
    </font>
    <font>
      <sz val="11"/>
      <color rgb="FF00386D"/>
      <name val="Calibri"/>
      <family val="2"/>
      <scheme val="major"/>
    </font>
    <font>
      <b/>
      <sz val="11"/>
      <color rgb="FF00386D"/>
      <name val="Calibri"/>
      <family val="2"/>
      <scheme val="major"/>
    </font>
    <font>
      <b/>
      <sz val="11"/>
      <color theme="5" tint="-0.499984740745262"/>
      <name val="Calibri"/>
      <family val="2"/>
      <scheme val="major"/>
    </font>
    <font>
      <b/>
      <sz val="11"/>
      <color theme="4"/>
      <name val="Calibri"/>
      <family val="2"/>
      <scheme val="major"/>
    </font>
    <font>
      <b/>
      <sz val="11"/>
      <color theme="6"/>
      <name val="Calibri"/>
      <family val="2"/>
      <scheme val="major"/>
    </font>
    <font>
      <b/>
      <sz val="11"/>
      <color theme="7"/>
      <name val="Calibri"/>
      <family val="2"/>
      <scheme val="major"/>
    </font>
    <font>
      <u/>
      <sz val="10"/>
      <color theme="10"/>
      <name val="Calibri"/>
      <family val="2"/>
      <scheme val="minor"/>
    </font>
    <font>
      <sz val="10"/>
      <color theme="6"/>
      <name val="Calibri"/>
      <family val="2"/>
      <scheme val="major"/>
    </font>
    <font>
      <b/>
      <sz val="11"/>
      <color theme="0"/>
      <name val="Calibri"/>
      <family val="2"/>
      <scheme val="minor"/>
    </font>
    <font>
      <sz val="10"/>
      <color rgb="FF833C0C"/>
      <name val="Calibri"/>
      <family val="2"/>
    </font>
    <font>
      <sz val="11"/>
      <color rgb="FF000000"/>
      <name val="Calibri"/>
      <family val="2"/>
    </font>
    <font>
      <b/>
      <sz val="9"/>
      <color rgb="FF1E3742"/>
      <name val="Calibri"/>
      <family val="2"/>
    </font>
    <font>
      <b/>
      <sz val="9"/>
      <color rgb="FF74540A"/>
      <name val="Calibri"/>
      <family val="2"/>
    </font>
    <font>
      <sz val="11"/>
      <color rgb="FF4D4D4F"/>
      <name val="Calibri"/>
      <family val="2"/>
    </font>
    <font>
      <sz val="11"/>
      <color rgb="FFFF0000"/>
      <name val="Calibri"/>
      <family val="2"/>
    </font>
    <font>
      <i/>
      <sz val="11"/>
      <color rgb="FF000000"/>
      <name val="Calibri"/>
      <family val="2"/>
    </font>
    <font>
      <i/>
      <sz val="11"/>
      <color rgb="FF4D4D4F"/>
      <name val="Calibri"/>
      <family val="2"/>
    </font>
    <font>
      <sz val="11"/>
      <color theme="8"/>
      <name val="Calibri"/>
      <family val="2"/>
      <scheme val="major"/>
    </font>
    <font>
      <u/>
      <sz val="11"/>
      <name val="Calibri"/>
      <family val="2"/>
      <scheme val="minor"/>
    </font>
    <font>
      <sz val="9"/>
      <color theme="6"/>
      <name val="Calibri"/>
      <family val="2"/>
      <scheme val="major"/>
    </font>
    <font>
      <b/>
      <sz val="11"/>
      <name val="Calibri"/>
      <family val="2"/>
      <scheme val="minor"/>
    </font>
    <font>
      <b/>
      <sz val="11"/>
      <color theme="4"/>
      <name val="Calibri (Body)"/>
    </font>
    <font>
      <b/>
      <sz val="11"/>
      <color rgb="FFFF0000"/>
      <name val="Arial"/>
      <family val="2"/>
    </font>
    <font>
      <sz val="11"/>
      <color theme="5" tint="-0.499984740745262"/>
      <name val="Calibri"/>
      <family val="2"/>
      <scheme val="major"/>
    </font>
    <font>
      <sz val="11"/>
      <color rgb="FFFF0000"/>
      <name val="Arial"/>
      <family val="2"/>
    </font>
    <font>
      <b/>
      <sz val="11"/>
      <color rgb="FF8A1F03"/>
      <name val="Calibri"/>
      <family val="2"/>
    </font>
    <font>
      <b/>
      <sz val="11"/>
      <color rgb="FF00386D"/>
      <name val="Calibri"/>
      <family val="2"/>
    </font>
    <font>
      <i/>
      <sz val="11"/>
      <name val="Calibri"/>
      <family val="2"/>
    </font>
    <font>
      <b/>
      <sz val="11"/>
      <color rgb="FFFFFFFF"/>
      <name val="Calibri"/>
      <family val="2"/>
    </font>
    <font>
      <sz val="11"/>
      <name val="Calibri"/>
      <family val="2"/>
    </font>
    <font>
      <b/>
      <sz val="11"/>
      <name val="Calibri"/>
      <family val="2"/>
    </font>
    <font>
      <sz val="11"/>
      <color rgb="FF000000"/>
      <name val="RT_Vickerman Light"/>
    </font>
    <font>
      <sz val="11"/>
      <color rgb="FF000000"/>
      <name val="RT_Vickerman Light"/>
      <family val="2"/>
    </font>
    <font>
      <b/>
      <sz val="11"/>
      <color rgb="FF74540A"/>
      <name val="Calibri"/>
      <family val="2"/>
    </font>
    <font>
      <sz val="11"/>
      <color rgb="FF8A1F03"/>
      <name val="Calibri"/>
      <family val="2"/>
    </font>
    <font>
      <sz val="11"/>
      <color rgb="FF8A1F03"/>
      <name val="Arial"/>
      <family val="2"/>
    </font>
    <font>
      <sz val="11"/>
      <color rgb="FFFFFFFF"/>
      <name val="Calibri"/>
      <family val="2"/>
    </font>
    <font>
      <b/>
      <sz val="11"/>
      <color rgb="FF4D4D4F"/>
      <name val="Calibri"/>
      <family val="2"/>
    </font>
    <font>
      <b/>
      <sz val="11"/>
      <color rgb="FF000000"/>
      <name val="Calibri"/>
      <family val="2"/>
    </font>
    <font>
      <b/>
      <sz val="11"/>
      <color rgb="FF4D4D4F"/>
      <name val="Calibri"/>
      <family val="2"/>
      <scheme val="minor"/>
    </font>
    <font>
      <sz val="11"/>
      <color rgb="FF4D4D4F"/>
      <name val="Calibri"/>
      <family val="2"/>
      <scheme val="minor"/>
    </font>
    <font>
      <sz val="11"/>
      <color rgb="FF4D4D4F"/>
      <name val="Arial"/>
      <family val="2"/>
    </font>
    <font>
      <b/>
      <sz val="11"/>
      <color rgb="FF1E3742"/>
      <name val="Calibri"/>
      <family val="2"/>
    </font>
    <font>
      <b/>
      <sz val="11"/>
      <color theme="4"/>
      <name val="Calibri"/>
      <family val="2"/>
      <scheme val="minor"/>
    </font>
    <font>
      <b/>
      <i/>
      <sz val="11"/>
      <name val="Calibri"/>
      <family val="2"/>
      <scheme val="minor"/>
    </font>
    <font>
      <sz val="11"/>
      <color theme="8"/>
      <name val="Arial"/>
      <family val="2"/>
    </font>
    <font>
      <sz val="11"/>
      <color theme="4"/>
      <name val="Calibri"/>
      <family val="2"/>
      <scheme val="major"/>
    </font>
    <font>
      <b/>
      <sz val="11"/>
      <color theme="4"/>
      <name val="Aptos Narrow"/>
      <family val="2"/>
    </font>
    <font>
      <sz val="11"/>
      <color theme="8"/>
      <name val="Aptos Narrow"/>
      <family val="2"/>
    </font>
    <font>
      <b/>
      <sz val="11"/>
      <color theme="8"/>
      <name val="Aptos Narrow"/>
      <family val="2"/>
    </font>
    <font>
      <i/>
      <sz val="11"/>
      <color theme="4"/>
      <name val="Calibri"/>
      <family val="2"/>
      <scheme val="minor"/>
    </font>
    <font>
      <sz val="11"/>
      <color theme="4"/>
      <name val="Arial"/>
      <family val="2"/>
    </font>
    <font>
      <sz val="11"/>
      <color theme="1"/>
      <name val="Segoe UI"/>
      <family val="2"/>
    </font>
    <font>
      <b/>
      <sz val="11"/>
      <color theme="0"/>
      <name val="Aptos Narrow"/>
      <family val="2"/>
    </font>
    <font>
      <b/>
      <sz val="11"/>
      <color theme="8"/>
      <name val="Calibri (Body)"/>
    </font>
    <font>
      <vertAlign val="superscript"/>
      <sz val="11"/>
      <color theme="8"/>
      <name val="Calibri (Body)"/>
    </font>
    <font>
      <b/>
      <sz val="11"/>
      <color theme="6"/>
      <name val="Calibri"/>
      <family val="2"/>
      <scheme val="minor"/>
    </font>
    <font>
      <b/>
      <sz val="11"/>
      <color rgb="FFFFFFFF"/>
      <name val="Calibri Light"/>
      <family val="2"/>
    </font>
    <font>
      <sz val="11"/>
      <color rgb="FFFFFFFF"/>
      <name val="Calibri Light"/>
      <family val="2"/>
    </font>
    <font>
      <sz val="9"/>
      <color theme="8"/>
      <name val="Calibri"/>
      <family val="2"/>
      <scheme val="minor"/>
    </font>
    <font>
      <i/>
      <sz val="11"/>
      <color theme="1"/>
      <name val="Calibri"/>
      <family val="2"/>
      <scheme val="minor"/>
    </font>
    <font>
      <b/>
      <sz val="12"/>
      <color rgb="FF000000"/>
      <name val="Aptos"/>
      <family val="2"/>
    </font>
  </fonts>
  <fills count="1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FFFFFF"/>
        <bgColor indexed="64"/>
      </patternFill>
    </fill>
    <fill>
      <patternFill patternType="solid">
        <fgColor theme="0"/>
        <bgColor rgb="FF000000"/>
      </patternFill>
    </fill>
    <fill>
      <patternFill patternType="solid">
        <fgColor theme="5"/>
        <bgColor indexed="64"/>
      </patternFill>
    </fill>
    <fill>
      <patternFill patternType="solid">
        <fgColor theme="5"/>
        <bgColor rgb="FF000000"/>
      </patternFill>
    </fill>
    <fill>
      <patternFill patternType="solid">
        <fgColor rgb="FF00B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66"/>
        <bgColor indexed="64"/>
      </patternFill>
    </fill>
    <fill>
      <patternFill patternType="solid">
        <fgColor theme="9" tint="0.39997558519241921"/>
        <bgColor indexed="64"/>
      </patternFill>
    </fill>
    <fill>
      <patternFill patternType="solid">
        <fgColor theme="0" tint="-4.9989318521683403E-2"/>
        <bgColor rgb="FF000000"/>
      </patternFill>
    </fill>
    <fill>
      <patternFill patternType="solid">
        <fgColor rgb="FFE7A614"/>
        <bgColor rgb="FF000000"/>
      </patternFill>
    </fill>
    <fill>
      <patternFill patternType="solid">
        <fgColor rgb="FFF2F2F2"/>
        <bgColor rgb="FF000000"/>
      </patternFill>
    </fill>
  </fills>
  <borders count="39">
    <border>
      <left/>
      <right/>
      <top/>
      <bottom/>
      <diagonal/>
    </border>
    <border>
      <left/>
      <right/>
      <top/>
      <bottom style="thin">
        <color indexed="64"/>
      </bottom>
      <diagonal/>
    </border>
    <border>
      <left/>
      <right/>
      <top/>
      <bottom style="hair">
        <color auto="1"/>
      </bottom>
      <diagonal/>
    </border>
    <border>
      <left/>
      <right/>
      <top style="hair">
        <color auto="1"/>
      </top>
      <bottom style="medium">
        <color auto="1"/>
      </bottom>
      <diagonal/>
    </border>
    <border>
      <left/>
      <right/>
      <top style="hair">
        <color auto="1"/>
      </top>
      <bottom style="hair">
        <color auto="1"/>
      </bottom>
      <diagonal/>
    </border>
    <border>
      <left/>
      <right/>
      <top/>
      <bottom style="medium">
        <color indexed="64"/>
      </bottom>
      <diagonal/>
    </border>
    <border>
      <left/>
      <right/>
      <top style="medium">
        <color auto="1"/>
      </top>
      <bottom/>
      <diagonal/>
    </border>
    <border>
      <left style="medium">
        <color rgb="FFFF0000"/>
      </left>
      <right/>
      <top/>
      <bottom/>
      <diagonal/>
    </border>
    <border>
      <left/>
      <right/>
      <top style="hair">
        <color auto="1"/>
      </top>
      <bottom/>
      <diagonal/>
    </border>
    <border>
      <left/>
      <right/>
      <top style="hair">
        <color auto="1"/>
      </top>
      <bottom style="medium">
        <color theme="1"/>
      </bottom>
      <diagonal/>
    </border>
    <border>
      <left/>
      <right/>
      <top style="thin">
        <color theme="9" tint="0.59996337778862885"/>
      </top>
      <bottom style="thin">
        <color theme="9" tint="0.59996337778862885"/>
      </bottom>
      <diagonal/>
    </border>
    <border>
      <left/>
      <right/>
      <top/>
      <bottom style="medium">
        <color theme="1"/>
      </bottom>
      <diagonal/>
    </border>
    <border>
      <left/>
      <right/>
      <top style="hair">
        <color theme="1"/>
      </top>
      <bottom style="hair">
        <color theme="1"/>
      </bottom>
      <diagonal/>
    </border>
    <border>
      <left/>
      <right/>
      <top/>
      <bottom style="hair">
        <color theme="1"/>
      </bottom>
      <diagonal/>
    </border>
    <border>
      <left/>
      <right/>
      <top style="hair">
        <color theme="1"/>
      </top>
      <bottom style="medium">
        <color theme="1"/>
      </bottom>
      <diagonal/>
    </border>
    <border>
      <left/>
      <right/>
      <top style="medium">
        <color theme="1"/>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auto="1"/>
      </top>
      <bottom/>
      <diagonal/>
    </border>
    <border>
      <left/>
      <right/>
      <top/>
      <bottom style="dashed">
        <color indexed="64"/>
      </bottom>
      <diagonal/>
    </border>
    <border>
      <left/>
      <right/>
      <top style="dashed">
        <color indexed="64"/>
      </top>
      <bottom style="dashed">
        <color indexed="64"/>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rgb="FFFFFFFF"/>
      </left>
      <right/>
      <top/>
      <bottom/>
      <diagonal/>
    </border>
    <border>
      <left style="thin">
        <color rgb="FFFFFFFF"/>
      </left>
      <right style="thin">
        <color rgb="FFFFFFFF"/>
      </right>
      <top/>
      <bottom/>
      <diagonal/>
    </border>
    <border>
      <left/>
      <right/>
      <top style="hair">
        <color indexed="64"/>
      </top>
      <bottom style="medium">
        <color rgb="FF000000"/>
      </bottom>
      <diagonal/>
    </border>
    <border>
      <left style="hair">
        <color rgb="FFFFFFFF"/>
      </left>
      <right/>
      <top/>
      <bottom style="thin">
        <color rgb="FFFFFFFF"/>
      </bottom>
      <diagonal/>
    </border>
    <border>
      <left style="hair">
        <color rgb="FFFFFFFF"/>
      </left>
      <right style="thin">
        <color theme="0"/>
      </right>
      <top/>
      <bottom/>
      <diagonal/>
    </border>
    <border>
      <left/>
      <right style="thin">
        <color theme="0"/>
      </right>
      <top/>
      <bottom/>
      <diagonal/>
    </border>
  </borders>
  <cellStyleXfs count="97">
    <xf numFmtId="0" fontId="0"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29" fillId="0" borderId="0"/>
    <xf numFmtId="0" fontId="3" fillId="0" borderId="0" applyProtection="0"/>
    <xf numFmtId="0" fontId="4" fillId="0" borderId="1"/>
    <xf numFmtId="0" fontId="4" fillId="0" borderId="1">
      <alignment horizontal="right"/>
    </xf>
    <xf numFmtId="0" fontId="5" fillId="0" borderId="0"/>
    <xf numFmtId="0" fontId="7" fillId="0" borderId="0" applyNumberFormat="0" applyFill="0" applyBorder="0" applyAlignment="0" applyProtection="0"/>
    <xf numFmtId="167" fontId="8" fillId="3" borderId="0">
      <alignment horizontal="right"/>
    </xf>
    <xf numFmtId="0" fontId="4" fillId="0" borderId="0"/>
    <xf numFmtId="166"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1" fillId="0" borderId="0"/>
    <xf numFmtId="0" fontId="21" fillId="0" borderId="10" applyProtection="0">
      <alignment vertical="center"/>
    </xf>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48"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9" fontId="1" fillId="0" borderId="0" applyFont="0" applyFill="0" applyBorder="0" applyAlignment="0" applyProtection="0"/>
    <xf numFmtId="0" fontId="3" fillId="0" borderId="0" applyFont="0" applyFill="0" applyBorder="0" applyAlignment="0" applyProtection="0"/>
    <xf numFmtId="0"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2" fillId="0" borderId="0"/>
    <xf numFmtId="165" fontId="52" fillId="0" borderId="0" applyFont="0" applyFill="0" applyBorder="0" applyAlignment="0" applyProtection="0"/>
    <xf numFmtId="166" fontId="52" fillId="0" borderId="0" applyFont="0" applyFill="0" applyBorder="0" applyAlignment="0" applyProtection="0"/>
    <xf numFmtId="9"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52" fillId="0" borderId="0" applyFont="0" applyFill="0" applyBorder="0" applyAlignment="0" applyProtection="0"/>
    <xf numFmtId="43" fontId="52" fillId="0" borderId="0" applyFont="0" applyFill="0" applyBorder="0" applyAlignment="0" applyProtection="0"/>
  </cellStyleXfs>
  <cellXfs count="917">
    <xf numFmtId="0" fontId="0" fillId="0" borderId="0" xfId="0"/>
    <xf numFmtId="0" fontId="1" fillId="2" borderId="0" xfId="3" applyFill="1"/>
    <xf numFmtId="0" fontId="2" fillId="2" borderId="0" xfId="3" applyFont="1" applyFill="1" applyAlignment="1">
      <alignment vertical="center"/>
    </xf>
    <xf numFmtId="0" fontId="3" fillId="2" borderId="0" xfId="3" applyFont="1" applyFill="1" applyAlignment="1">
      <alignment wrapText="1"/>
    </xf>
    <xf numFmtId="0" fontId="1" fillId="2" borderId="0" xfId="3" applyFill="1" applyAlignment="1">
      <alignment horizontal="left" vertical="center" indent="3"/>
    </xf>
    <xf numFmtId="0" fontId="1" fillId="2" borderId="0" xfId="3" applyFill="1" applyAlignment="1">
      <alignment vertical="center"/>
    </xf>
    <xf numFmtId="0" fontId="3" fillId="2" borderId="0" xfId="5" applyFill="1"/>
    <xf numFmtId="0" fontId="0" fillId="2" borderId="0" xfId="0" applyFill="1"/>
    <xf numFmtId="0" fontId="3" fillId="2" borderId="0" xfId="5" applyFill="1" applyAlignment="1">
      <alignment horizontal="right"/>
    </xf>
    <xf numFmtId="0" fontId="3" fillId="2" borderId="7" xfId="5" applyFill="1" applyBorder="1"/>
    <xf numFmtId="0" fontId="10" fillId="2" borderId="0" xfId="5" applyFont="1" applyFill="1" applyAlignment="1">
      <alignment horizontal="left"/>
    </xf>
    <xf numFmtId="0" fontId="10" fillId="2" borderId="0" xfId="5" applyFont="1" applyFill="1" applyAlignment="1">
      <alignment horizontal="left" vertical="center"/>
    </xf>
    <xf numFmtId="0" fontId="10" fillId="2" borderId="0" xfId="5" applyFont="1" applyFill="1" applyAlignment="1">
      <alignment horizontal="left" vertical="center" wrapText="1"/>
    </xf>
    <xf numFmtId="0" fontId="1" fillId="0" borderId="0" xfId="19"/>
    <xf numFmtId="0" fontId="16" fillId="2" borderId="0" xfId="4" applyFont="1" applyFill="1" applyAlignment="1">
      <alignment horizontal="right" vertical="center"/>
    </xf>
    <xf numFmtId="0" fontId="14" fillId="2" borderId="0" xfId="5" applyFont="1" applyFill="1"/>
    <xf numFmtId="0" fontId="0" fillId="6" borderId="0" xfId="0" applyFill="1"/>
    <xf numFmtId="0" fontId="16" fillId="2" borderId="0" xfId="4" applyFont="1" applyFill="1" applyAlignment="1">
      <alignment horizontal="right" vertical="center" indent="1"/>
    </xf>
    <xf numFmtId="0" fontId="17" fillId="2" borderId="0" xfId="0" applyFont="1" applyFill="1"/>
    <xf numFmtId="0" fontId="3" fillId="7" borderId="0" xfId="0" applyFont="1" applyFill="1" applyAlignment="1">
      <alignment wrapText="1"/>
    </xf>
    <xf numFmtId="0" fontId="22" fillId="2" borderId="0" xfId="0" applyFont="1" applyFill="1"/>
    <xf numFmtId="3" fontId="0" fillId="2" borderId="0" xfId="0" applyNumberFormat="1" applyFill="1"/>
    <xf numFmtId="0" fontId="6" fillId="2" borderId="0" xfId="8" applyFont="1" applyFill="1" applyAlignment="1">
      <alignment vertical="center" wrapText="1"/>
    </xf>
    <xf numFmtId="0" fontId="19" fillId="2" borderId="0" xfId="0" applyFont="1" applyFill="1" applyAlignment="1">
      <alignment horizontal="left" vertical="top" wrapText="1"/>
    </xf>
    <xf numFmtId="0" fontId="22" fillId="6" borderId="0" xfId="0" applyFont="1" applyFill="1"/>
    <xf numFmtId="0" fontId="7" fillId="6" borderId="0" xfId="9" applyFill="1"/>
    <xf numFmtId="0" fontId="23" fillId="6" borderId="0" xfId="4" applyFont="1" applyFill="1" applyAlignment="1">
      <alignment vertical="center"/>
    </xf>
    <xf numFmtId="0" fontId="23" fillId="6" borderId="0" xfId="4" applyFont="1" applyFill="1" applyAlignment="1">
      <alignment horizontal="left" vertical="center" wrapText="1"/>
    </xf>
    <xf numFmtId="0" fontId="15" fillId="6" borderId="0" xfId="0" applyFont="1" applyFill="1" applyAlignment="1">
      <alignment horizontal="center" vertical="center"/>
    </xf>
    <xf numFmtId="0" fontId="15" fillId="6" borderId="0" xfId="0" applyFont="1" applyFill="1"/>
    <xf numFmtId="0" fontId="24" fillId="2" borderId="0" xfId="0" applyFont="1" applyFill="1"/>
    <xf numFmtId="0" fontId="1" fillId="2" borderId="0" xfId="19" applyFill="1"/>
    <xf numFmtId="0" fontId="1" fillId="2" borderId="0" xfId="19" applyFill="1" applyAlignment="1">
      <alignment wrapText="1"/>
    </xf>
    <xf numFmtId="0" fontId="0" fillId="2" borderId="0" xfId="19" applyFont="1" applyFill="1"/>
    <xf numFmtId="9" fontId="0" fillId="2" borderId="0" xfId="2" applyFont="1" applyFill="1"/>
    <xf numFmtId="43" fontId="0" fillId="2" borderId="0" xfId="0" applyNumberFormat="1" applyFill="1"/>
    <xf numFmtId="166" fontId="0" fillId="2" borderId="0" xfId="1" applyFont="1" applyFill="1"/>
    <xf numFmtId="3" fontId="17" fillId="2" borderId="0" xfId="0" applyNumberFormat="1" applyFont="1" applyFill="1"/>
    <xf numFmtId="0" fontId="23" fillId="0" borderId="0" xfId="4" applyFont="1" applyAlignment="1">
      <alignment vertical="center"/>
    </xf>
    <xf numFmtId="0" fontId="26" fillId="8" borderId="0" xfId="6" applyFont="1" applyFill="1" applyBorder="1" applyAlignment="1">
      <alignment horizontal="left" vertical="center"/>
    </xf>
    <xf numFmtId="0" fontId="26" fillId="8" borderId="0" xfId="6" applyFont="1" applyFill="1" applyBorder="1" applyAlignment="1">
      <alignment horizontal="left" vertical="center" wrapText="1"/>
    </xf>
    <xf numFmtId="0" fontId="27" fillId="6" borderId="0" xfId="8" applyFont="1" applyFill="1" applyAlignment="1">
      <alignment horizontal="left" vertical="center"/>
    </xf>
    <xf numFmtId="0" fontId="27" fillId="2" borderId="0" xfId="9" applyFont="1" applyFill="1" applyBorder="1" applyAlignment="1">
      <alignment horizontal="left" vertical="center" wrapText="1"/>
    </xf>
    <xf numFmtId="0" fontId="27" fillId="6" borderId="2" xfId="8" applyFont="1" applyFill="1" applyBorder="1" applyAlignment="1">
      <alignment horizontal="left" vertical="center"/>
    </xf>
    <xf numFmtId="0" fontId="27" fillId="6" borderId="2" xfId="8" applyFont="1" applyFill="1" applyBorder="1" applyAlignment="1">
      <alignment horizontal="left" vertical="center" wrapText="1"/>
    </xf>
    <xf numFmtId="0" fontId="27" fillId="2" borderId="0" xfId="9" applyFont="1" applyFill="1" applyBorder="1" applyAlignment="1">
      <alignment horizontal="left" vertical="top"/>
    </xf>
    <xf numFmtId="0" fontId="27" fillId="2" borderId="2" xfId="9" applyFont="1" applyFill="1" applyBorder="1" applyAlignment="1">
      <alignment horizontal="left" vertical="top"/>
    </xf>
    <xf numFmtId="0" fontId="27" fillId="2" borderId="2" xfId="9" applyFont="1" applyFill="1" applyBorder="1" applyAlignment="1">
      <alignment horizontal="left" vertical="center" wrapText="1"/>
    </xf>
    <xf numFmtId="0" fontId="27" fillId="6" borderId="2" xfId="8" applyFont="1" applyFill="1" applyBorder="1" applyAlignment="1">
      <alignment horizontal="left" vertical="top"/>
    </xf>
    <xf numFmtId="0" fontId="27" fillId="6" borderId="2" xfId="8" applyFont="1" applyFill="1" applyBorder="1" applyAlignment="1">
      <alignment horizontal="left" vertical="top" wrapText="1"/>
    </xf>
    <xf numFmtId="0" fontId="27" fillId="6" borderId="8" xfId="8" applyFont="1" applyFill="1" applyBorder="1" applyAlignment="1">
      <alignment horizontal="left" vertical="top" wrapText="1"/>
    </xf>
    <xf numFmtId="0" fontId="27" fillId="6" borderId="0" xfId="8" applyFont="1" applyFill="1" applyAlignment="1">
      <alignment horizontal="left" vertical="top" wrapText="1"/>
    </xf>
    <xf numFmtId="0" fontId="30" fillId="2" borderId="0" xfId="0" applyFont="1" applyFill="1"/>
    <xf numFmtId="0" fontId="27" fillId="2" borderId="2" xfId="9" applyFont="1" applyFill="1" applyBorder="1" applyAlignment="1">
      <alignment horizontal="left" vertical="center"/>
    </xf>
    <xf numFmtId="0" fontId="32" fillId="7" borderId="2" xfId="0" applyFont="1" applyFill="1" applyBorder="1" applyAlignment="1">
      <alignment vertical="center" wrapText="1"/>
    </xf>
    <xf numFmtId="0" fontId="27" fillId="2" borderId="0" xfId="9" applyFont="1" applyFill="1" applyBorder="1" applyAlignment="1">
      <alignment horizontal="left" vertical="center"/>
    </xf>
    <xf numFmtId="0" fontId="32" fillId="7" borderId="0" xfId="0" applyFont="1" applyFill="1" applyAlignment="1">
      <alignment vertical="center" wrapText="1"/>
    </xf>
    <xf numFmtId="0" fontId="27" fillId="2" borderId="8" xfId="9" applyFont="1" applyFill="1" applyBorder="1" applyAlignment="1">
      <alignment horizontal="left" vertical="center"/>
    </xf>
    <xf numFmtId="0" fontId="32" fillId="7" borderId="8" xfId="0" applyFont="1" applyFill="1" applyBorder="1" applyAlignment="1">
      <alignment vertical="center" wrapText="1"/>
    </xf>
    <xf numFmtId="0" fontId="30" fillId="6" borderId="0" xfId="0" applyFont="1" applyFill="1"/>
    <xf numFmtId="0" fontId="31" fillId="2" borderId="2" xfId="9" applyFont="1" applyFill="1" applyBorder="1" applyAlignment="1">
      <alignment horizontal="left" vertical="center"/>
    </xf>
    <xf numFmtId="0" fontId="26" fillId="8" borderId="0" xfId="7" applyFont="1" applyFill="1" applyBorder="1" applyAlignment="1">
      <alignment horizontal="left" vertical="center" wrapText="1"/>
    </xf>
    <xf numFmtId="0" fontId="33" fillId="2" borderId="0" xfId="4" applyFont="1" applyFill="1" applyAlignment="1">
      <alignment horizontal="right" vertical="center"/>
    </xf>
    <xf numFmtId="0" fontId="35" fillId="2" borderId="0" xfId="4" applyFont="1" applyFill="1" applyAlignment="1">
      <alignment vertical="center"/>
    </xf>
    <xf numFmtId="0" fontId="35" fillId="0" borderId="0" xfId="4" applyFont="1" applyAlignment="1">
      <alignment vertical="center"/>
    </xf>
    <xf numFmtId="0" fontId="30" fillId="5" borderId="13" xfId="0" applyFont="1" applyFill="1" applyBorder="1" applyAlignment="1">
      <alignment horizontal="left" vertical="top"/>
    </xf>
    <xf numFmtId="0" fontId="37" fillId="2" borderId="0" xfId="0" applyFont="1" applyFill="1"/>
    <xf numFmtId="0" fontId="38" fillId="2" borderId="0" xfId="4" applyFont="1" applyFill="1" applyAlignment="1">
      <alignment horizontal="right" vertical="center"/>
    </xf>
    <xf numFmtId="0" fontId="39" fillId="2" borderId="0" xfId="0" applyFont="1" applyFill="1"/>
    <xf numFmtId="0" fontId="34" fillId="2" borderId="0" xfId="8" applyFont="1" applyFill="1" applyAlignment="1">
      <alignment vertical="center" wrapText="1"/>
    </xf>
    <xf numFmtId="0" fontId="40" fillId="2" borderId="0" xfId="0" applyFont="1" applyFill="1"/>
    <xf numFmtId="0" fontId="40" fillId="6" borderId="0" xfId="0" applyFont="1" applyFill="1"/>
    <xf numFmtId="0" fontId="7" fillId="0" borderId="2" xfId="9" applyFill="1" applyBorder="1" applyAlignment="1">
      <alignment horizontal="left" vertical="center"/>
    </xf>
    <xf numFmtId="0" fontId="7" fillId="0" borderId="2" xfId="9" applyFill="1" applyBorder="1"/>
    <xf numFmtId="0" fontId="7" fillId="0" borderId="2" xfId="9" quotePrefix="1" applyFill="1" applyBorder="1" applyAlignment="1">
      <alignment horizontal="left" vertical="center"/>
    </xf>
    <xf numFmtId="0" fontId="7" fillId="0" borderId="2" xfId="9" applyBorder="1" applyAlignment="1">
      <alignment horizontal="left" vertical="center"/>
    </xf>
    <xf numFmtId="0" fontId="27" fillId="0" borderId="2" xfId="9" applyFont="1" applyFill="1" applyBorder="1" applyAlignment="1">
      <alignment horizontal="left" vertical="center" wrapText="1"/>
    </xf>
    <xf numFmtId="0" fontId="7" fillId="0" borderId="0" xfId="9" applyFill="1" applyBorder="1" applyAlignment="1">
      <alignment horizontal="left" vertical="center"/>
    </xf>
    <xf numFmtId="3" fontId="40" fillId="2" borderId="0" xfId="0" applyNumberFormat="1" applyFont="1" applyFill="1"/>
    <xf numFmtId="172" fontId="40" fillId="2" borderId="0" xfId="0" applyNumberFormat="1" applyFont="1" applyFill="1"/>
    <xf numFmtId="3" fontId="20" fillId="2" borderId="0" xfId="0" applyNumberFormat="1" applyFont="1" applyFill="1"/>
    <xf numFmtId="0" fontId="20" fillId="2" borderId="0" xfId="0" applyFont="1" applyFill="1"/>
    <xf numFmtId="175" fontId="0" fillId="2" borderId="0" xfId="0" applyNumberFormat="1" applyFill="1"/>
    <xf numFmtId="4" fontId="0" fillId="2" borderId="0" xfId="0" applyNumberFormat="1" applyFill="1"/>
    <xf numFmtId="179" fontId="0" fillId="2" borderId="0" xfId="0" applyNumberFormat="1" applyFill="1"/>
    <xf numFmtId="180" fontId="0" fillId="2" borderId="0" xfId="0" applyNumberFormat="1" applyFill="1"/>
    <xf numFmtId="4" fontId="44" fillId="0" borderId="0" xfId="0" applyNumberFormat="1" applyFont="1"/>
    <xf numFmtId="0" fontId="27" fillId="0" borderId="0" xfId="9" applyFont="1" applyFill="1" applyBorder="1" applyAlignment="1">
      <alignment horizontal="left" vertical="center" wrapText="1"/>
    </xf>
    <xf numFmtId="0" fontId="27" fillId="0" borderId="8" xfId="9" applyFont="1" applyFill="1" applyBorder="1" applyAlignment="1">
      <alignment horizontal="left" vertical="center" wrapText="1"/>
    </xf>
    <xf numFmtId="0" fontId="31" fillId="0" borderId="2" xfId="9" applyFont="1" applyFill="1" applyBorder="1" applyAlignment="1">
      <alignment horizontal="left" vertical="center" wrapText="1"/>
    </xf>
    <xf numFmtId="0" fontId="42" fillId="0" borderId="0" xfId="8" applyFont="1" applyAlignment="1">
      <alignment horizontal="left" vertical="center" wrapText="1"/>
    </xf>
    <xf numFmtId="0" fontId="42" fillId="0" borderId="2" xfId="8" applyFont="1" applyBorder="1" applyAlignment="1">
      <alignment horizontal="left" vertical="center" wrapText="1"/>
    </xf>
    <xf numFmtId="0" fontId="27" fillId="0" borderId="0" xfId="9" applyFont="1" applyFill="1" applyAlignment="1">
      <alignment horizontal="left" vertical="center" wrapText="1"/>
    </xf>
    <xf numFmtId="0" fontId="42" fillId="0" borderId="2" xfId="8" applyFont="1" applyBorder="1" applyAlignment="1">
      <alignment horizontal="left" vertical="top" wrapText="1"/>
    </xf>
    <xf numFmtId="0" fontId="27" fillId="0" borderId="2" xfId="8" applyFont="1" applyBorder="1" applyAlignment="1">
      <alignment horizontal="left" vertical="center" wrapText="1"/>
    </xf>
    <xf numFmtId="0" fontId="27" fillId="0" borderId="0" xfId="8" applyFont="1" applyAlignment="1">
      <alignment horizontal="left" vertical="center" wrapText="1"/>
    </xf>
    <xf numFmtId="0" fontId="27" fillId="0" borderId="4" xfId="9" applyFont="1" applyFill="1" applyBorder="1" applyAlignment="1">
      <alignment horizontal="left" vertical="center" wrapText="1"/>
    </xf>
    <xf numFmtId="0" fontId="45" fillId="2" borderId="0" xfId="5" applyFont="1" applyFill="1" applyAlignment="1">
      <alignment horizontal="left" vertical="center"/>
    </xf>
    <xf numFmtId="0" fontId="41" fillId="0" borderId="0" xfId="8" applyFont="1" applyAlignment="1">
      <alignment horizontal="left" vertical="center"/>
    </xf>
    <xf numFmtId="0" fontId="50" fillId="2" borderId="2" xfId="9" applyFont="1" applyFill="1" applyBorder="1" applyAlignment="1">
      <alignment horizontal="left" vertical="center"/>
    </xf>
    <xf numFmtId="0" fontId="27" fillId="2" borderId="4" xfId="9" applyFont="1" applyFill="1" applyBorder="1" applyAlignment="1">
      <alignment horizontal="left" vertical="center" wrapText="1"/>
    </xf>
    <xf numFmtId="0" fontId="27" fillId="2" borderId="19" xfId="9" applyFont="1" applyFill="1" applyBorder="1" applyAlignment="1">
      <alignment horizontal="left" vertical="center"/>
    </xf>
    <xf numFmtId="0" fontId="31" fillId="2" borderId="0" xfId="9" applyFont="1" applyFill="1" applyBorder="1" applyAlignment="1">
      <alignment horizontal="left" vertical="center"/>
    </xf>
    <xf numFmtId="0" fontId="31" fillId="0" borderId="0" xfId="9" applyFont="1" applyFill="1" applyBorder="1" applyAlignment="1">
      <alignment horizontal="left" vertical="center" wrapText="1"/>
    </xf>
    <xf numFmtId="0" fontId="31" fillId="2" borderId="19" xfId="9" applyFont="1" applyFill="1" applyBorder="1" applyAlignment="1">
      <alignment horizontal="left" vertical="center"/>
    </xf>
    <xf numFmtId="0" fontId="31" fillId="0" borderId="4" xfId="9" applyFont="1" applyFill="1" applyBorder="1" applyAlignment="1">
      <alignment horizontal="left" vertical="center" wrapText="1"/>
    </xf>
    <xf numFmtId="0" fontId="0" fillId="0" borderId="0" xfId="0" applyAlignment="1">
      <alignment vertical="center"/>
    </xf>
    <xf numFmtId="3" fontId="0" fillId="0" borderId="0" xfId="0" applyNumberFormat="1" applyAlignment="1">
      <alignment horizontal="left" vertical="center" indent="1"/>
    </xf>
    <xf numFmtId="6" fontId="0" fillId="0" borderId="0" xfId="0" applyNumberFormat="1" applyAlignment="1">
      <alignment horizontal="left" vertical="center" indent="1"/>
    </xf>
    <xf numFmtId="0" fontId="27" fillId="0" borderId="2" xfId="8" applyFont="1" applyBorder="1" applyAlignment="1">
      <alignment horizontal="left" vertical="center"/>
    </xf>
    <xf numFmtId="0" fontId="52" fillId="0" borderId="0" xfId="60"/>
    <xf numFmtId="0" fontId="52" fillId="2" borderId="0" xfId="60" applyFill="1"/>
    <xf numFmtId="0" fontId="40" fillId="2" borderId="0" xfId="60" applyFont="1" applyFill="1"/>
    <xf numFmtId="0" fontId="53" fillId="2" borderId="0" xfId="11" applyFont="1" applyFill="1" applyAlignment="1">
      <alignment horizontal="left" vertical="center"/>
    </xf>
    <xf numFmtId="0" fontId="1" fillId="2" borderId="0" xfId="60" applyFont="1" applyFill="1"/>
    <xf numFmtId="0" fontId="1" fillId="2" borderId="0" xfId="35" applyFill="1"/>
    <xf numFmtId="0" fontId="40" fillId="2" borderId="5" xfId="6" applyFont="1" applyFill="1" applyBorder="1" applyAlignment="1">
      <alignment horizontal="left" vertical="center" wrapText="1" indent="2"/>
    </xf>
    <xf numFmtId="0" fontId="40" fillId="2" borderId="0" xfId="6" applyFont="1" applyFill="1" applyBorder="1" applyAlignment="1">
      <alignment horizontal="left" vertical="center" wrapText="1" indent="2"/>
    </xf>
    <xf numFmtId="0" fontId="40" fillId="2" borderId="0" xfId="6" applyFont="1" applyFill="1" applyBorder="1" applyAlignment="1">
      <alignment horizontal="left" vertical="center" wrapText="1"/>
    </xf>
    <xf numFmtId="0" fontId="40" fillId="2" borderId="8" xfId="6" applyFont="1" applyFill="1" applyBorder="1" applyAlignment="1">
      <alignment horizontal="left" vertical="center" wrapText="1"/>
    </xf>
    <xf numFmtId="0" fontId="40" fillId="2" borderId="2" xfId="6" applyFont="1" applyFill="1" applyBorder="1" applyAlignment="1">
      <alignment horizontal="left" vertical="center" wrapText="1"/>
    </xf>
    <xf numFmtId="0" fontId="40" fillId="2" borderId="4" xfId="6" applyFont="1" applyFill="1" applyBorder="1" applyAlignment="1">
      <alignment horizontal="left" vertical="center" wrapText="1"/>
    </xf>
    <xf numFmtId="37" fontId="54" fillId="0" borderId="4" xfId="60" applyNumberFormat="1" applyFont="1" applyBorder="1" applyAlignment="1">
      <alignment horizontal="left" vertical="center"/>
    </xf>
    <xf numFmtId="0" fontId="40" fillId="0" borderId="2" xfId="60" applyFont="1" applyBorder="1" applyAlignment="1">
      <alignment horizontal="left" vertical="top" wrapText="1"/>
    </xf>
    <xf numFmtId="0" fontId="55" fillId="8" borderId="0" xfId="7" applyFont="1" applyFill="1" applyBorder="1" applyAlignment="1">
      <alignment horizontal="center" vertical="center"/>
    </xf>
    <xf numFmtId="0" fontId="56" fillId="8" borderId="0" xfId="6" applyFont="1" applyFill="1" applyBorder="1" applyAlignment="1">
      <alignment horizontal="left" vertical="center"/>
    </xf>
    <xf numFmtId="0" fontId="52" fillId="6" borderId="0" xfId="60" applyFill="1"/>
    <xf numFmtId="43" fontId="52" fillId="2" borderId="0" xfId="60" applyNumberFormat="1" applyFill="1"/>
    <xf numFmtId="165" fontId="0" fillId="6" borderId="0" xfId="61" applyFont="1" applyFill="1"/>
    <xf numFmtId="1" fontId="40" fillId="0" borderId="11" xfId="11" applyNumberFormat="1" applyFont="1" applyBorder="1" applyAlignment="1">
      <alignment horizontal="right" vertical="center" wrapText="1"/>
    </xf>
    <xf numFmtId="165" fontId="43" fillId="5" borderId="3" xfId="61" applyFont="1" applyFill="1" applyBorder="1" applyAlignment="1">
      <alignment horizontal="right" vertical="center" wrapText="1"/>
    </xf>
    <xf numFmtId="0" fontId="40" fillId="2" borderId="11" xfId="6" applyFont="1" applyFill="1" applyBorder="1" applyAlignment="1">
      <alignment horizontal="left" vertical="center" wrapText="1"/>
    </xf>
    <xf numFmtId="172" fontId="40" fillId="0" borderId="2" xfId="62" applyNumberFormat="1" applyFont="1" applyFill="1" applyBorder="1" applyAlignment="1">
      <alignment horizontal="right" vertical="center" wrapText="1"/>
    </xf>
    <xf numFmtId="168" fontId="43" fillId="5" borderId="2" xfId="62" applyNumberFormat="1" applyFont="1" applyFill="1" applyBorder="1" applyAlignment="1">
      <alignment horizontal="right" vertical="center" wrapText="1"/>
    </xf>
    <xf numFmtId="0" fontId="55" fillId="8" borderId="0" xfId="6" applyFont="1" applyFill="1" applyBorder="1" applyAlignment="1">
      <alignment horizontal="right" vertical="center"/>
    </xf>
    <xf numFmtId="0" fontId="56" fillId="8" borderId="0" xfId="6" applyFont="1" applyFill="1" applyBorder="1" applyAlignment="1">
      <alignment horizontal="right" vertical="center"/>
    </xf>
    <xf numFmtId="1" fontId="43" fillId="5" borderId="5" xfId="62" applyNumberFormat="1" applyFont="1" applyFill="1" applyBorder="1" applyAlignment="1">
      <alignment horizontal="right" vertical="center" wrapText="1"/>
    </xf>
    <xf numFmtId="0" fontId="40" fillId="2" borderId="5" xfId="8" applyFont="1" applyFill="1" applyBorder="1" applyAlignment="1">
      <alignment vertical="center" wrapText="1"/>
    </xf>
    <xf numFmtId="0" fontId="55" fillId="8" borderId="0" xfId="7" applyFont="1" applyFill="1" applyBorder="1" applyAlignment="1">
      <alignment horizontal="right" vertical="center"/>
    </xf>
    <xf numFmtId="0" fontId="51" fillId="2" borderId="0" xfId="8" applyFont="1" applyFill="1" applyAlignment="1">
      <alignment horizontal="left" vertical="center" wrapText="1"/>
    </xf>
    <xf numFmtId="0" fontId="40" fillId="2" borderId="0" xfId="8" applyFont="1" applyFill="1" applyAlignment="1">
      <alignment horizontal="left" vertical="center" wrapText="1"/>
    </xf>
    <xf numFmtId="172" fontId="40" fillId="2" borderId="0" xfId="8" applyNumberFormat="1" applyFont="1" applyFill="1" applyAlignment="1">
      <alignment horizontal="left" vertical="center" wrapText="1"/>
    </xf>
    <xf numFmtId="43" fontId="40" fillId="2" borderId="0" xfId="8" applyNumberFormat="1" applyFont="1" applyFill="1" applyAlignment="1">
      <alignment horizontal="left" vertical="center" wrapText="1"/>
    </xf>
    <xf numFmtId="3" fontId="40" fillId="2" borderId="0" xfId="8" applyNumberFormat="1" applyFont="1" applyFill="1" applyAlignment="1">
      <alignment horizontal="left" vertical="center" wrapText="1"/>
    </xf>
    <xf numFmtId="172" fontId="51" fillId="2" borderId="0" xfId="62" applyNumberFormat="1" applyFont="1" applyFill="1" applyBorder="1" applyAlignment="1">
      <alignment horizontal="right" vertical="center"/>
    </xf>
    <xf numFmtId="172" fontId="40" fillId="0" borderId="11" xfId="62" applyNumberFormat="1" applyFont="1" applyFill="1" applyBorder="1" applyAlignment="1">
      <alignment horizontal="right" vertical="center" wrapText="1"/>
    </xf>
    <xf numFmtId="168" fontId="43" fillId="5" borderId="3" xfId="62" applyNumberFormat="1" applyFont="1" applyFill="1" applyBorder="1" applyAlignment="1">
      <alignment horizontal="right" vertical="center" wrapText="1"/>
    </xf>
    <xf numFmtId="0" fontId="40" fillId="2" borderId="9" xfId="8" applyFont="1" applyFill="1" applyBorder="1" applyAlignment="1">
      <alignment vertical="center"/>
    </xf>
    <xf numFmtId="168" fontId="43" fillId="5" borderId="0" xfId="62" applyNumberFormat="1" applyFont="1" applyFill="1" applyBorder="1" applyAlignment="1">
      <alignment horizontal="right" vertical="center" wrapText="1"/>
    </xf>
    <xf numFmtId="0" fontId="40" fillId="2" borderId="4" xfId="8" applyFont="1" applyFill="1" applyBorder="1" applyAlignment="1">
      <alignment vertical="center"/>
    </xf>
    <xf numFmtId="172" fontId="52" fillId="2" borderId="0" xfId="60" applyNumberFormat="1" applyFill="1"/>
    <xf numFmtId="9" fontId="0" fillId="2" borderId="0" xfId="63" applyFont="1" applyFill="1"/>
    <xf numFmtId="0" fontId="40" fillId="2" borderId="2" xfId="8" applyFont="1" applyFill="1" applyBorder="1" applyAlignment="1">
      <alignment vertical="center"/>
    </xf>
    <xf numFmtId="0" fontId="53" fillId="2" borderId="0" xfId="8" applyFont="1" applyFill="1" applyAlignment="1">
      <alignment horizontal="left" vertical="top" wrapText="1"/>
    </xf>
    <xf numFmtId="166" fontId="53" fillId="2" borderId="0" xfId="8" applyNumberFormat="1" applyFont="1" applyFill="1" applyAlignment="1">
      <alignment horizontal="left" vertical="top" wrapText="1"/>
    </xf>
    <xf numFmtId="0" fontId="40" fillId="2" borderId="0" xfId="8" applyFont="1" applyFill="1" applyAlignment="1">
      <alignment vertical="center"/>
    </xf>
    <xf numFmtId="172" fontId="0" fillId="2" borderId="0" xfId="63" applyNumberFormat="1" applyFont="1" applyFill="1"/>
    <xf numFmtId="172" fontId="43" fillId="5" borderId="3" xfId="62" applyNumberFormat="1" applyFont="1" applyFill="1" applyBorder="1" applyAlignment="1">
      <alignment vertical="center" wrapText="1"/>
    </xf>
    <xf numFmtId="172" fontId="0" fillId="2" borderId="0" xfId="62" applyNumberFormat="1" applyFont="1" applyFill="1"/>
    <xf numFmtId="0" fontId="53" fillId="2" borderId="0" xfId="8" applyFont="1" applyFill="1" applyAlignment="1">
      <alignment horizontal="right" vertical="center" wrapText="1"/>
    </xf>
    <xf numFmtId="172" fontId="43" fillId="5" borderId="2" xfId="62" applyNumberFormat="1" applyFont="1" applyFill="1" applyBorder="1" applyAlignment="1">
      <alignment vertical="center"/>
    </xf>
    <xf numFmtId="0" fontId="57" fillId="2" borderId="0" xfId="8" applyFont="1" applyFill="1" applyAlignment="1">
      <alignment horizontal="right" vertical="center" wrapText="1"/>
    </xf>
    <xf numFmtId="169" fontId="51" fillId="2" borderId="0" xfId="12" applyNumberFormat="1" applyFont="1" applyFill="1" applyBorder="1" applyAlignment="1">
      <alignment horizontal="right" vertical="center"/>
    </xf>
    <xf numFmtId="167" fontId="51" fillId="2" borderId="0" xfId="10" applyFont="1" applyFill="1" applyAlignment="1">
      <alignment horizontal="right" vertical="center"/>
    </xf>
    <xf numFmtId="0" fontId="51" fillId="2" borderId="0" xfId="8" applyFont="1" applyFill="1" applyAlignment="1">
      <alignment horizontal="right" vertical="center"/>
    </xf>
    <xf numFmtId="10" fontId="51" fillId="2" borderId="0" xfId="63" applyNumberFormat="1" applyFont="1" applyFill="1" applyAlignment="1">
      <alignment vertical="center"/>
    </xf>
    <xf numFmtId="0" fontId="51" fillId="2" borderId="0" xfId="8" applyFont="1" applyFill="1" applyAlignment="1">
      <alignment vertical="center"/>
    </xf>
    <xf numFmtId="168" fontId="51" fillId="2" borderId="0" xfId="62" applyNumberFormat="1" applyFont="1" applyFill="1" applyBorder="1" applyAlignment="1">
      <alignment horizontal="right" vertical="center"/>
    </xf>
    <xf numFmtId="9" fontId="40" fillId="2" borderId="0" xfId="63" applyFont="1" applyFill="1" applyAlignment="1">
      <alignment vertical="center"/>
    </xf>
    <xf numFmtId="166" fontId="52" fillId="0" borderId="0" xfId="60" applyNumberFormat="1"/>
    <xf numFmtId="165" fontId="52" fillId="0" borderId="0" xfId="60" applyNumberFormat="1"/>
    <xf numFmtId="168" fontId="52" fillId="2" borderId="0" xfId="60" applyNumberFormat="1" applyFill="1"/>
    <xf numFmtId="10" fontId="0" fillId="2" borderId="0" xfId="63" applyNumberFormat="1" applyFont="1" applyFill="1"/>
    <xf numFmtId="0" fontId="58" fillId="2" borderId="0" xfId="5" applyFont="1" applyFill="1"/>
    <xf numFmtId="0" fontId="53" fillId="2" borderId="0" xfId="8" applyFont="1" applyFill="1" applyAlignment="1">
      <alignment horizontal="left" vertical="center"/>
    </xf>
    <xf numFmtId="0" fontId="0" fillId="0" borderId="0" xfId="61" applyNumberFormat="1" applyFont="1"/>
    <xf numFmtId="165" fontId="0" fillId="0" borderId="0" xfId="61" applyFont="1"/>
    <xf numFmtId="0" fontId="18" fillId="2" borderId="0" xfId="60" applyFont="1" applyFill="1"/>
    <xf numFmtId="10" fontId="58" fillId="2" borderId="0" xfId="63" applyNumberFormat="1" applyFont="1" applyFill="1"/>
    <xf numFmtId="0" fontId="53" fillId="2" borderId="0" xfId="8" applyFont="1" applyFill="1" applyAlignment="1">
      <alignment horizontal="left" vertical="center" wrapText="1"/>
    </xf>
    <xf numFmtId="168" fontId="40" fillId="0" borderId="9" xfId="62" applyNumberFormat="1" applyFont="1" applyFill="1" applyBorder="1" applyAlignment="1">
      <alignment horizontal="right" vertical="center" wrapText="1"/>
    </xf>
    <xf numFmtId="0" fontId="40" fillId="2" borderId="3" xfId="8" applyFont="1" applyFill="1" applyBorder="1" applyAlignment="1">
      <alignment vertical="center"/>
    </xf>
    <xf numFmtId="168" fontId="40" fillId="0" borderId="0" xfId="62" applyNumberFormat="1" applyFont="1" applyFill="1" applyBorder="1" applyAlignment="1">
      <alignment horizontal="right" vertical="center" wrapText="1"/>
    </xf>
    <xf numFmtId="168" fontId="40" fillId="0" borderId="2" xfId="62" applyNumberFormat="1" applyFont="1" applyFill="1" applyBorder="1" applyAlignment="1">
      <alignment horizontal="right" vertical="center" wrapText="1"/>
    </xf>
    <xf numFmtId="166" fontId="40" fillId="0" borderId="2" xfId="62" applyFont="1" applyFill="1" applyBorder="1" applyAlignment="1">
      <alignment horizontal="right" vertical="center" wrapText="1"/>
    </xf>
    <xf numFmtId="43" fontId="43" fillId="5" borderId="2" xfId="62" applyNumberFormat="1" applyFont="1" applyFill="1" applyBorder="1" applyAlignment="1">
      <alignment horizontal="right" vertical="center" wrapText="1"/>
    </xf>
    <xf numFmtId="0" fontId="59" fillId="2" borderId="0" xfId="5" applyFont="1" applyFill="1" applyAlignment="1">
      <alignment horizontal="right" vertical="center"/>
    </xf>
    <xf numFmtId="0" fontId="60" fillId="2" borderId="0" xfId="4" applyFont="1" applyFill="1" applyAlignment="1">
      <alignment horizontal="right" vertical="center"/>
    </xf>
    <xf numFmtId="0" fontId="61" fillId="2" borderId="0" xfId="4" applyFont="1" applyFill="1" applyAlignment="1">
      <alignment vertical="center"/>
    </xf>
    <xf numFmtId="0" fontId="62" fillId="2" borderId="0" xfId="4" applyFont="1" applyFill="1" applyAlignment="1">
      <alignment vertical="center"/>
    </xf>
    <xf numFmtId="0" fontId="61" fillId="2" borderId="0" xfId="4" applyFont="1" applyFill="1" applyAlignment="1">
      <alignment horizontal="right" vertical="center" indent="1"/>
    </xf>
    <xf numFmtId="0" fontId="63" fillId="2" borderId="0" xfId="4" applyFont="1" applyFill="1" applyAlignment="1">
      <alignment horizontal="right" vertical="center"/>
    </xf>
    <xf numFmtId="0" fontId="64" fillId="2" borderId="0" xfId="4" applyFont="1" applyFill="1" applyAlignment="1">
      <alignment horizontal="right" vertical="center"/>
    </xf>
    <xf numFmtId="0" fontId="36" fillId="2" borderId="0" xfId="60" applyFont="1" applyFill="1"/>
    <xf numFmtId="0" fontId="40" fillId="2" borderId="0" xfId="8" applyFont="1" applyFill="1" applyAlignment="1">
      <alignment horizontal="left" vertical="center"/>
    </xf>
    <xf numFmtId="0" fontId="40" fillId="2" borderId="0" xfId="8" applyFont="1" applyFill="1" applyAlignment="1">
      <alignment horizontal="right" vertical="center" wrapText="1"/>
    </xf>
    <xf numFmtId="0" fontId="27" fillId="0" borderId="8" xfId="9" applyFont="1" applyFill="1" applyBorder="1" applyAlignment="1">
      <alignment horizontal="left" vertical="top" wrapText="1"/>
    </xf>
    <xf numFmtId="0" fontId="35" fillId="2" borderId="0" xfId="4" applyFont="1" applyFill="1" applyAlignment="1">
      <alignment horizontal="left" vertical="center"/>
    </xf>
    <xf numFmtId="0" fontId="1" fillId="0" borderId="0" xfId="3"/>
    <xf numFmtId="0" fontId="9" fillId="0" borderId="0" xfId="3" applyFont="1" applyAlignment="1">
      <alignment wrapText="1"/>
    </xf>
    <xf numFmtId="0" fontId="10" fillId="0" borderId="0" xfId="3" applyFont="1" applyAlignment="1">
      <alignment horizontal="left" wrapText="1"/>
    </xf>
    <xf numFmtId="0" fontId="10" fillId="0" borderId="0" xfId="3" applyFont="1" applyAlignment="1">
      <alignment wrapText="1"/>
    </xf>
    <xf numFmtId="0" fontId="11" fillId="0" borderId="0" xfId="3" applyFont="1" applyAlignment="1">
      <alignment horizontal="left" vertical="center" wrapText="1"/>
    </xf>
    <xf numFmtId="0" fontId="10" fillId="0" borderId="0" xfId="3" applyFont="1" applyAlignment="1">
      <alignment horizontal="left" vertical="center" wrapText="1"/>
    </xf>
    <xf numFmtId="0" fontId="10" fillId="0" borderId="0" xfId="3" applyFont="1" applyAlignment="1">
      <alignment horizontal="left" vertical="center" wrapText="1" indent="3"/>
    </xf>
    <xf numFmtId="0" fontId="9" fillId="0" borderId="0" xfId="3" applyFont="1" applyAlignment="1">
      <alignment vertical="center" wrapText="1"/>
    </xf>
    <xf numFmtId="49" fontId="10" fillId="2" borderId="0" xfId="5" applyNumberFormat="1" applyFont="1" applyFill="1" applyAlignment="1">
      <alignment horizontal="left" vertical="center"/>
    </xf>
    <xf numFmtId="49" fontId="45" fillId="2" borderId="0" xfId="5" applyNumberFormat="1" applyFont="1" applyFill="1" applyAlignment="1">
      <alignment horizontal="left" vertical="center"/>
    </xf>
    <xf numFmtId="49" fontId="35" fillId="2" borderId="0" xfId="4" applyNumberFormat="1" applyFont="1" applyFill="1" applyAlignment="1">
      <alignment horizontal="left" vertical="center"/>
    </xf>
    <xf numFmtId="49" fontId="26" fillId="8" borderId="0" xfId="6" applyNumberFormat="1" applyFont="1" applyFill="1" applyBorder="1" applyAlignment="1">
      <alignment horizontal="left" vertical="center"/>
    </xf>
    <xf numFmtId="49" fontId="27" fillId="2" borderId="0" xfId="9" applyNumberFormat="1" applyFont="1" applyFill="1" applyBorder="1" applyAlignment="1">
      <alignment horizontal="left" vertical="center"/>
    </xf>
    <xf numFmtId="49" fontId="27" fillId="2" borderId="2" xfId="9" applyNumberFormat="1" applyFont="1" applyFill="1" applyBorder="1" applyAlignment="1">
      <alignment horizontal="left" vertical="center"/>
    </xf>
    <xf numFmtId="49" fontId="27" fillId="2" borderId="2" xfId="9" applyNumberFormat="1" applyFont="1" applyFill="1" applyBorder="1" applyAlignment="1">
      <alignment horizontal="center" vertical="center"/>
    </xf>
    <xf numFmtId="49" fontId="27" fillId="2" borderId="4" xfId="9" applyNumberFormat="1" applyFont="1" applyFill="1" applyBorder="1" applyAlignment="1">
      <alignment horizontal="left" vertical="center"/>
    </xf>
    <xf numFmtId="0" fontId="65" fillId="6" borderId="2" xfId="9" applyFont="1" applyFill="1" applyBorder="1" applyAlignment="1">
      <alignment horizontal="left" vertical="center" wrapText="1"/>
    </xf>
    <xf numFmtId="0" fontId="27" fillId="2" borderId="2" xfId="8" applyFont="1" applyFill="1" applyBorder="1" applyAlignment="1">
      <alignment horizontal="left" vertical="center" wrapText="1"/>
    </xf>
    <xf numFmtId="49" fontId="66" fillId="2" borderId="2" xfId="8" applyNumberFormat="1" applyFont="1" applyFill="1" applyBorder="1" applyAlignment="1">
      <alignment horizontal="left" vertical="center"/>
    </xf>
    <xf numFmtId="49" fontId="27" fillId="0" borderId="2" xfId="9" applyNumberFormat="1" applyFont="1" applyFill="1" applyBorder="1" applyAlignment="1">
      <alignment horizontal="left" vertical="center"/>
    </xf>
    <xf numFmtId="0" fontId="65" fillId="0" borderId="2" xfId="9" applyFont="1" applyBorder="1" applyAlignment="1">
      <alignment horizontal="left" vertical="center" wrapText="1"/>
    </xf>
    <xf numFmtId="49" fontId="66" fillId="2" borderId="8" xfId="8" applyNumberFormat="1" applyFont="1" applyFill="1" applyBorder="1" applyAlignment="1">
      <alignment horizontal="left" vertical="center"/>
    </xf>
    <xf numFmtId="49" fontId="66" fillId="2" borderId="4" xfId="8" applyNumberFormat="1" applyFont="1" applyFill="1" applyBorder="1" applyAlignment="1">
      <alignment horizontal="left" vertical="center"/>
    </xf>
    <xf numFmtId="49" fontId="27" fillId="2" borderId="8" xfId="9" applyNumberFormat="1" applyFont="1" applyFill="1" applyBorder="1" applyAlignment="1">
      <alignment horizontal="left" vertical="top"/>
    </xf>
    <xf numFmtId="49" fontId="27" fillId="2" borderId="4" xfId="9" applyNumberFormat="1" applyFont="1" applyFill="1" applyBorder="1" applyAlignment="1">
      <alignment horizontal="left" vertical="top"/>
    </xf>
    <xf numFmtId="49" fontId="66" fillId="2" borderId="2" xfId="8" applyNumberFormat="1" applyFont="1" applyFill="1" applyBorder="1" applyAlignment="1">
      <alignment horizontal="center" vertical="center"/>
    </xf>
    <xf numFmtId="49" fontId="1" fillId="2" borderId="0" xfId="19" applyNumberFormat="1" applyFill="1"/>
    <xf numFmtId="0" fontId="63" fillId="2" borderId="0" xfId="4" applyFont="1" applyFill="1" applyAlignment="1">
      <alignment horizontal="center" vertical="center"/>
    </xf>
    <xf numFmtId="49" fontId="27" fillId="0" borderId="2" xfId="9" applyNumberFormat="1" applyFont="1" applyFill="1" applyBorder="1" applyAlignment="1">
      <alignment horizontal="center" vertical="center"/>
    </xf>
    <xf numFmtId="0" fontId="65" fillId="0" borderId="2" xfId="9" applyFont="1" applyFill="1" applyBorder="1" applyAlignment="1">
      <alignment horizontal="left" vertical="center" wrapText="1"/>
    </xf>
    <xf numFmtId="0" fontId="27" fillId="0" borderId="2" xfId="9" applyFont="1" applyBorder="1" applyAlignment="1">
      <alignment horizontal="left" vertical="center" wrapText="1"/>
    </xf>
    <xf numFmtId="0" fontId="28" fillId="0" borderId="0" xfId="4" applyFont="1" applyAlignment="1">
      <alignment horizontal="center" vertical="center"/>
    </xf>
    <xf numFmtId="0" fontId="7" fillId="6" borderId="0" xfId="9" applyFill="1" applyAlignment="1">
      <alignment horizontal="left"/>
    </xf>
    <xf numFmtId="0" fontId="0" fillId="6" borderId="0" xfId="0" applyFill="1" applyAlignment="1">
      <alignment horizontal="left"/>
    </xf>
    <xf numFmtId="49" fontId="0" fillId="6" borderId="0" xfId="0" applyNumberFormat="1" applyFill="1" applyAlignment="1">
      <alignment horizontal="center"/>
    </xf>
    <xf numFmtId="0" fontId="20" fillId="6" borderId="0" xfId="0" applyFont="1" applyFill="1" applyAlignment="1">
      <alignment horizontal="left"/>
    </xf>
    <xf numFmtId="0" fontId="35" fillId="6" borderId="0" xfId="4" applyFont="1" applyFill="1" applyAlignment="1">
      <alignment horizontal="left" vertical="center"/>
    </xf>
    <xf numFmtId="0" fontId="23" fillId="6" borderId="0" xfId="4" applyFont="1" applyFill="1" applyAlignment="1">
      <alignment horizontal="left" vertical="center"/>
    </xf>
    <xf numFmtId="49" fontId="23" fillId="6" borderId="0" xfId="4" applyNumberFormat="1" applyFont="1" applyFill="1" applyAlignment="1">
      <alignment horizontal="center" vertical="center" wrapText="1"/>
    </xf>
    <xf numFmtId="0" fontId="49" fillId="10" borderId="0" xfId="0" applyFont="1" applyFill="1" applyAlignment="1">
      <alignment horizontal="left"/>
    </xf>
    <xf numFmtId="0" fontId="49" fillId="13" borderId="0" xfId="0" applyFont="1" applyFill="1" applyAlignment="1">
      <alignment horizontal="left"/>
    </xf>
    <xf numFmtId="0" fontId="49" fillId="12" borderId="0" xfId="0" applyFont="1" applyFill="1" applyAlignment="1">
      <alignment horizontal="left"/>
    </xf>
    <xf numFmtId="0" fontId="49" fillId="11" borderId="0" xfId="0" applyFont="1" applyFill="1" applyAlignment="1">
      <alignment horizontal="left"/>
    </xf>
    <xf numFmtId="0" fontId="49" fillId="14" borderId="0" xfId="0" applyFont="1" applyFill="1" applyAlignment="1">
      <alignment horizontal="left"/>
    </xf>
    <xf numFmtId="49" fontId="26" fillId="8" borderId="0" xfId="6" applyNumberFormat="1" applyFont="1" applyFill="1" applyBorder="1" applyAlignment="1">
      <alignment horizontal="center" vertical="center" wrapText="1"/>
    </xf>
    <xf numFmtId="0" fontId="46" fillId="8" borderId="0" xfId="6" applyFont="1" applyFill="1" applyBorder="1" applyAlignment="1">
      <alignment horizontal="left" vertical="center" wrapText="1"/>
    </xf>
    <xf numFmtId="49" fontId="27" fillId="0" borderId="2" xfId="9" applyNumberFormat="1" applyFont="1" applyFill="1" applyBorder="1" applyAlignment="1">
      <alignment horizontal="center" vertical="center" wrapText="1"/>
    </xf>
    <xf numFmtId="0" fontId="0" fillId="10" borderId="0" xfId="0" applyFill="1" applyAlignment="1">
      <alignment horizontal="left"/>
    </xf>
    <xf numFmtId="49" fontId="7" fillId="0" borderId="2" xfId="9" applyNumberFormat="1" applyFill="1" applyBorder="1" applyAlignment="1">
      <alignment horizontal="center" vertical="center"/>
    </xf>
    <xf numFmtId="49" fontId="27" fillId="2" borderId="2" xfId="9" applyNumberFormat="1" applyFont="1" applyFill="1" applyBorder="1" applyAlignment="1">
      <alignment horizontal="center" vertical="center" wrapText="1"/>
    </xf>
    <xf numFmtId="49" fontId="7" fillId="0" borderId="2" xfId="9" applyNumberFormat="1" applyBorder="1" applyAlignment="1">
      <alignment horizontal="center" vertical="center"/>
    </xf>
    <xf numFmtId="0" fontId="0" fillId="13" borderId="17" xfId="0" applyFill="1" applyBorder="1" applyAlignment="1">
      <alignment horizontal="left"/>
    </xf>
    <xf numFmtId="0" fontId="0" fillId="10" borderId="17" xfId="0" applyFill="1" applyBorder="1" applyAlignment="1">
      <alignment horizontal="left"/>
    </xf>
    <xf numFmtId="0" fontId="0" fillId="6" borderId="20" xfId="0" applyFill="1" applyBorder="1" applyAlignment="1">
      <alignment horizontal="left"/>
    </xf>
    <xf numFmtId="0" fontId="0" fillId="6" borderId="21" xfId="0" applyFill="1" applyBorder="1" applyAlignment="1">
      <alignment horizontal="left"/>
    </xf>
    <xf numFmtId="0" fontId="0" fillId="0" borderId="20" xfId="0" applyBorder="1" applyAlignment="1">
      <alignment horizontal="left"/>
    </xf>
    <xf numFmtId="0" fontId="0" fillId="10" borderId="18" xfId="0" applyFill="1" applyBorder="1" applyAlignment="1">
      <alignment horizontal="left"/>
    </xf>
    <xf numFmtId="49" fontId="27" fillId="2" borderId="4" xfId="9" applyNumberFormat="1" applyFont="1" applyFill="1" applyBorder="1" applyAlignment="1">
      <alignment horizontal="center" vertical="center" wrapText="1"/>
    </xf>
    <xf numFmtId="49" fontId="27" fillId="2" borderId="0" xfId="9" applyNumberFormat="1" applyFont="1" applyFill="1" applyBorder="1" applyAlignment="1">
      <alignment horizontal="center" vertical="center" wrapText="1"/>
    </xf>
    <xf numFmtId="0" fontId="0" fillId="12" borderId="17" xfId="0" applyFill="1" applyBorder="1" applyAlignment="1">
      <alignment horizontal="left"/>
    </xf>
    <xf numFmtId="0" fontId="0" fillId="6" borderId="17" xfId="0" applyFill="1" applyBorder="1" applyAlignment="1">
      <alignment horizontal="left"/>
    </xf>
    <xf numFmtId="0" fontId="0" fillId="10" borderId="20" xfId="0" applyFill="1" applyBorder="1" applyAlignment="1">
      <alignment horizontal="left"/>
    </xf>
    <xf numFmtId="49" fontId="28" fillId="6" borderId="4" xfId="6" applyNumberFormat="1" applyFont="1" applyFill="1" applyBorder="1" applyAlignment="1">
      <alignment horizontal="center" vertical="center" wrapText="1"/>
    </xf>
    <xf numFmtId="49" fontId="27" fillId="2" borderId="20" xfId="9" applyNumberFormat="1" applyFont="1" applyFill="1" applyBorder="1" applyAlignment="1">
      <alignment horizontal="center" vertical="center" wrapText="1"/>
    </xf>
    <xf numFmtId="0" fontId="0" fillId="13" borderId="20" xfId="0" applyFill="1" applyBorder="1" applyAlignment="1">
      <alignment horizontal="left"/>
    </xf>
    <xf numFmtId="49" fontId="28" fillId="0" borderId="0" xfId="4" applyNumberFormat="1" applyFont="1" applyAlignment="1">
      <alignment vertical="center"/>
    </xf>
    <xf numFmtId="0" fontId="0" fillId="6" borderId="0" xfId="0" applyFill="1" applyAlignment="1">
      <alignment horizontal="center"/>
    </xf>
    <xf numFmtId="0" fontId="26" fillId="8" borderId="0" xfId="6" applyFont="1" applyFill="1" applyBorder="1" applyAlignment="1">
      <alignment horizontal="center" vertical="center"/>
    </xf>
    <xf numFmtId="0" fontId="27" fillId="6" borderId="2" xfId="8" applyFont="1" applyFill="1" applyBorder="1" applyAlignment="1">
      <alignment horizontal="center" vertical="center" wrapText="1"/>
    </xf>
    <xf numFmtId="0" fontId="0" fillId="0" borderId="0" xfId="0" applyAlignment="1">
      <alignment horizontal="center"/>
    </xf>
    <xf numFmtId="0" fontId="27" fillId="0" borderId="2" xfId="8" applyFont="1" applyBorder="1" applyAlignment="1">
      <alignment vertical="center" wrapText="1"/>
    </xf>
    <xf numFmtId="49" fontId="28" fillId="0" borderId="0" xfId="4" applyNumberFormat="1" applyFont="1" applyAlignment="1">
      <alignment horizontal="center" vertical="center"/>
    </xf>
    <xf numFmtId="0" fontId="40" fillId="2" borderId="0" xfId="8" applyFont="1" applyFill="1" applyAlignment="1">
      <alignment horizontal="left" vertical="top" wrapText="1"/>
    </xf>
    <xf numFmtId="0" fontId="40" fillId="2" borderId="0" xfId="11" applyFont="1" applyFill="1" applyAlignment="1">
      <alignment horizontal="left" vertical="center" wrapText="1"/>
    </xf>
    <xf numFmtId="0" fontId="52" fillId="2" borderId="0" xfId="60" applyFill="1" applyAlignment="1">
      <alignment horizontal="left"/>
    </xf>
    <xf numFmtId="172" fontId="40" fillId="2" borderId="0" xfId="8" applyNumberFormat="1" applyFont="1" applyFill="1" applyAlignment="1">
      <alignment vertical="center"/>
    </xf>
    <xf numFmtId="166" fontId="40" fillId="2" borderId="0" xfId="62" applyFont="1" applyFill="1" applyAlignment="1">
      <alignment horizontal="right" vertical="center"/>
    </xf>
    <xf numFmtId="173" fontId="40" fillId="2" borderId="0" xfId="62" applyNumberFormat="1" applyFont="1" applyFill="1" applyBorder="1" applyAlignment="1">
      <alignment horizontal="right" vertical="center"/>
    </xf>
    <xf numFmtId="0" fontId="40" fillId="0" borderId="0" xfId="8" applyFont="1" applyAlignment="1">
      <alignment vertical="center"/>
    </xf>
    <xf numFmtId="0" fontId="40" fillId="0" borderId="0" xfId="8" applyFont="1" applyAlignment="1">
      <alignment horizontal="right" vertical="center"/>
    </xf>
    <xf numFmtId="167" fontId="40" fillId="0" borderId="0" xfId="10" applyFont="1" applyFill="1" applyAlignment="1">
      <alignment horizontal="right" vertical="center"/>
    </xf>
    <xf numFmtId="169" fontId="40" fillId="0" borderId="0" xfId="12" applyNumberFormat="1" applyFont="1" applyFill="1" applyBorder="1" applyAlignment="1">
      <alignment horizontal="right" vertical="center"/>
    </xf>
    <xf numFmtId="0" fontId="40" fillId="0" borderId="0" xfId="8" applyFont="1" applyAlignment="1">
      <alignment horizontal="left" vertical="top" wrapText="1"/>
    </xf>
    <xf numFmtId="0" fontId="40" fillId="2" borderId="8" xfId="8" applyFont="1" applyFill="1" applyBorder="1" applyAlignment="1">
      <alignment vertical="center"/>
    </xf>
    <xf numFmtId="3" fontId="1" fillId="2" borderId="0" xfId="60" applyNumberFormat="1" applyFont="1" applyFill="1"/>
    <xf numFmtId="172" fontId="1" fillId="2" borderId="0" xfId="1" applyNumberFormat="1" applyFill="1"/>
    <xf numFmtId="0" fontId="68" fillId="4" borderId="0" xfId="0" applyFont="1" applyFill="1" applyAlignment="1">
      <alignment horizontal="left" vertical="center" wrapText="1"/>
    </xf>
    <xf numFmtId="0" fontId="69" fillId="4" borderId="0" xfId="0" applyFont="1" applyFill="1"/>
    <xf numFmtId="0" fontId="70" fillId="4" borderId="0" xfId="0" applyFont="1" applyFill="1" applyAlignment="1">
      <alignment vertical="center"/>
    </xf>
    <xf numFmtId="0" fontId="52" fillId="0" borderId="0" xfId="0" applyFont="1"/>
    <xf numFmtId="0" fontId="71" fillId="4" borderId="0" xfId="0" applyFont="1" applyFill="1" applyAlignment="1">
      <alignment horizontal="right" vertical="center" indent="1"/>
    </xf>
    <xf numFmtId="0" fontId="70" fillId="4" borderId="0" xfId="0" applyFont="1" applyFill="1" applyAlignment="1">
      <alignment horizontal="right" vertical="center"/>
    </xf>
    <xf numFmtId="0" fontId="72" fillId="4" borderId="0" xfId="0" applyFont="1" applyFill="1"/>
    <xf numFmtId="0" fontId="69" fillId="7" borderId="0" xfId="0" applyFont="1" applyFill="1"/>
    <xf numFmtId="0" fontId="69" fillId="0" borderId="0" xfId="0" applyFont="1"/>
    <xf numFmtId="0" fontId="73" fillId="4" borderId="0" xfId="0" applyFont="1" applyFill="1"/>
    <xf numFmtId="0" fontId="74" fillId="4" borderId="0" xfId="0" applyFont="1" applyFill="1"/>
    <xf numFmtId="0" fontId="75" fillId="4" borderId="0" xfId="0" applyFont="1" applyFill="1"/>
    <xf numFmtId="0" fontId="1" fillId="0" borderId="0" xfId="0" applyFont="1"/>
    <xf numFmtId="0" fontId="76" fillId="2" borderId="2" xfId="8" applyFont="1" applyFill="1" applyBorder="1" applyAlignment="1">
      <alignment vertical="center"/>
    </xf>
    <xf numFmtId="0" fontId="77" fillId="5" borderId="2" xfId="9" applyFont="1" applyFill="1" applyBorder="1" applyAlignment="1">
      <alignment vertical="center"/>
    </xf>
    <xf numFmtId="0" fontId="76" fillId="2" borderId="4" xfId="8" applyFont="1" applyFill="1" applyBorder="1" applyAlignment="1">
      <alignment vertical="center"/>
    </xf>
    <xf numFmtId="0" fontId="76" fillId="2" borderId="0" xfId="8" applyFont="1" applyFill="1" applyAlignment="1">
      <alignment vertical="center"/>
    </xf>
    <xf numFmtId="0" fontId="76" fillId="2" borderId="3" xfId="8" applyFont="1" applyFill="1" applyBorder="1" applyAlignment="1">
      <alignment vertical="center"/>
    </xf>
    <xf numFmtId="0" fontId="77" fillId="5" borderId="3" xfId="9" applyFont="1" applyFill="1" applyBorder="1" applyAlignment="1">
      <alignment vertical="center"/>
    </xf>
    <xf numFmtId="0" fontId="58" fillId="2" borderId="0" xfId="8" applyFont="1" applyFill="1" applyAlignment="1">
      <alignment vertical="center"/>
    </xf>
    <xf numFmtId="0" fontId="76" fillId="2" borderId="2" xfId="8" applyFont="1" applyFill="1" applyBorder="1" applyAlignment="1">
      <alignment vertical="center" wrapText="1"/>
    </xf>
    <xf numFmtId="0" fontId="1" fillId="2" borderId="0" xfId="0" applyFont="1" applyFill="1"/>
    <xf numFmtId="0" fontId="30" fillId="2" borderId="0" xfId="8" applyFont="1" applyFill="1" applyAlignment="1">
      <alignment vertical="center"/>
    </xf>
    <xf numFmtId="0" fontId="76" fillId="7" borderId="2" xfId="0" applyFont="1" applyFill="1" applyBorder="1" applyAlignment="1">
      <alignment vertical="center"/>
    </xf>
    <xf numFmtId="0" fontId="76" fillId="7" borderId="2" xfId="0" applyFont="1" applyFill="1" applyBorder="1"/>
    <xf numFmtId="0" fontId="30" fillId="2" borderId="2" xfId="8" applyFont="1" applyFill="1" applyBorder="1" applyAlignment="1">
      <alignment vertical="center"/>
    </xf>
    <xf numFmtId="0" fontId="30" fillId="2" borderId="4" xfId="11" applyFont="1" applyFill="1" applyBorder="1" applyAlignment="1">
      <alignment horizontal="left" vertical="center" wrapText="1"/>
    </xf>
    <xf numFmtId="0" fontId="30" fillId="2" borderId="3" xfId="8" applyFont="1" applyFill="1" applyBorder="1" applyAlignment="1">
      <alignment vertical="center"/>
    </xf>
    <xf numFmtId="0" fontId="30" fillId="2" borderId="3" xfId="11" applyFont="1" applyFill="1" applyBorder="1" applyAlignment="1">
      <alignment horizontal="left" vertical="center" wrapText="1"/>
    </xf>
    <xf numFmtId="0" fontId="78" fillId="2" borderId="0" xfId="4" applyFont="1" applyFill="1" applyAlignment="1">
      <alignment horizontal="right" vertical="center"/>
    </xf>
    <xf numFmtId="0" fontId="59" fillId="2" borderId="0" xfId="4" applyFont="1" applyFill="1" applyAlignment="1">
      <alignment horizontal="right" vertical="center"/>
    </xf>
    <xf numFmtId="0" fontId="51" fillId="2" borderId="2" xfId="6" applyFont="1" applyFill="1" applyBorder="1" applyAlignment="1">
      <alignment horizontal="left" vertical="center"/>
    </xf>
    <xf numFmtId="0" fontId="40" fillId="0" borderId="2" xfId="6" applyFont="1" applyBorder="1" applyAlignment="1">
      <alignment horizontal="right" vertical="center"/>
    </xf>
    <xf numFmtId="1" fontId="43" fillId="2" borderId="2" xfId="1" applyNumberFormat="1" applyFont="1" applyFill="1" applyBorder="1" applyAlignment="1">
      <alignment horizontal="right" vertical="center" wrapText="1"/>
    </xf>
    <xf numFmtId="1" fontId="40" fillId="0" borderId="2" xfId="1" applyNumberFormat="1" applyFont="1" applyFill="1" applyBorder="1" applyAlignment="1">
      <alignment horizontal="right" vertical="center" wrapText="1"/>
    </xf>
    <xf numFmtId="0" fontId="51" fillId="2" borderId="5" xfId="6" applyFont="1" applyFill="1" applyBorder="1" applyAlignment="1">
      <alignment horizontal="left" vertical="center"/>
    </xf>
    <xf numFmtId="0" fontId="40" fillId="0" borderId="5" xfId="6" applyFont="1" applyBorder="1" applyAlignment="1">
      <alignment horizontal="right" vertical="center"/>
    </xf>
    <xf numFmtId="1" fontId="43" fillId="2" borderId="3" xfId="1" applyNumberFormat="1" applyFont="1" applyFill="1" applyBorder="1" applyAlignment="1">
      <alignment horizontal="right" vertical="center" wrapText="1"/>
    </xf>
    <xf numFmtId="172" fontId="40" fillId="0" borderId="11" xfId="1" applyNumberFormat="1" applyFont="1" applyFill="1" applyBorder="1" applyAlignment="1">
      <alignment horizontal="right" vertical="center" wrapText="1"/>
    </xf>
    <xf numFmtId="1" fontId="40" fillId="0" borderId="11" xfId="1" applyNumberFormat="1" applyFont="1" applyFill="1" applyBorder="1" applyAlignment="1">
      <alignment horizontal="right" vertical="center" wrapText="1"/>
    </xf>
    <xf numFmtId="0" fontId="57" fillId="2" borderId="0" xfId="8" applyFont="1" applyFill="1" applyAlignment="1">
      <alignment horizontal="left" vertical="center" wrapText="1"/>
    </xf>
    <xf numFmtId="0" fontId="43" fillId="5" borderId="2" xfId="8" applyFont="1" applyFill="1" applyBorder="1" applyAlignment="1">
      <alignment vertical="center"/>
    </xf>
    <xf numFmtId="0" fontId="40" fillId="0" borderId="2" xfId="8" applyFont="1" applyBorder="1" applyAlignment="1">
      <alignment vertical="center"/>
    </xf>
    <xf numFmtId="1" fontId="40" fillId="2" borderId="2" xfId="1" applyNumberFormat="1" applyFont="1" applyFill="1" applyBorder="1" applyAlignment="1">
      <alignment horizontal="right" vertical="center" wrapText="1"/>
    </xf>
    <xf numFmtId="172" fontId="40" fillId="0" borderId="2" xfId="1" applyNumberFormat="1" applyFont="1" applyFill="1" applyBorder="1" applyAlignment="1">
      <alignment horizontal="right" vertical="center"/>
    </xf>
    <xf numFmtId="0" fontId="40" fillId="2" borderId="4" xfId="8" applyFont="1" applyFill="1" applyBorder="1" applyAlignment="1">
      <alignment horizontal="left" vertical="center" indent="2"/>
    </xf>
    <xf numFmtId="172" fontId="40" fillId="5" borderId="2" xfId="1" applyNumberFormat="1" applyFont="1" applyFill="1" applyBorder="1" applyAlignment="1">
      <alignment vertical="center"/>
    </xf>
    <xf numFmtId="2" fontId="43" fillId="5" borderId="2" xfId="8" applyNumberFormat="1" applyFont="1" applyFill="1" applyBorder="1" applyAlignment="1">
      <alignment vertical="center"/>
    </xf>
    <xf numFmtId="2" fontId="40" fillId="0" borderId="2" xfId="8" applyNumberFormat="1" applyFont="1" applyBorder="1" applyAlignment="1">
      <alignment vertical="center"/>
    </xf>
    <xf numFmtId="2" fontId="40" fillId="2" borderId="2" xfId="1" applyNumberFormat="1" applyFont="1" applyFill="1" applyBorder="1" applyAlignment="1">
      <alignment horizontal="right" vertical="center" wrapText="1"/>
    </xf>
    <xf numFmtId="2" fontId="40" fillId="0" borderId="2" xfId="1" applyNumberFormat="1" applyFont="1" applyFill="1" applyBorder="1" applyAlignment="1">
      <alignment horizontal="right" vertical="center"/>
    </xf>
    <xf numFmtId="166" fontId="40" fillId="0" borderId="2" xfId="1" applyFont="1" applyFill="1" applyBorder="1" applyAlignment="1">
      <alignment horizontal="right" vertical="center"/>
    </xf>
    <xf numFmtId="177" fontId="40" fillId="0" borderId="2" xfId="1" applyNumberFormat="1" applyFont="1" applyFill="1" applyBorder="1" applyAlignment="1">
      <alignment horizontal="right" vertical="center"/>
    </xf>
    <xf numFmtId="3" fontId="40" fillId="0" borderId="3" xfId="8" applyNumberFormat="1" applyFont="1" applyBorder="1" applyAlignment="1">
      <alignment vertical="center"/>
    </xf>
    <xf numFmtId="172" fontId="40" fillId="2" borderId="3" xfId="1" applyNumberFormat="1" applyFont="1" applyFill="1" applyBorder="1" applyAlignment="1">
      <alignment horizontal="right" vertical="center" wrapText="1"/>
    </xf>
    <xf numFmtId="172" fontId="40" fillId="0" borderId="11" xfId="1" applyNumberFormat="1" applyFont="1" applyFill="1" applyBorder="1" applyAlignment="1">
      <alignment horizontal="right" vertical="center"/>
    </xf>
    <xf numFmtId="166" fontId="1" fillId="2" borderId="0" xfId="0" applyNumberFormat="1" applyFont="1" applyFill="1"/>
    <xf numFmtId="0" fontId="40" fillId="2" borderId="2" xfId="6" applyFont="1" applyFill="1" applyBorder="1" applyAlignment="1">
      <alignment horizontal="left" vertical="center"/>
    </xf>
    <xf numFmtId="0" fontId="43" fillId="5" borderId="2" xfId="6" applyFont="1" applyFill="1" applyBorder="1" applyAlignment="1">
      <alignment horizontal="right" vertical="center"/>
    </xf>
    <xf numFmtId="0" fontId="40" fillId="2" borderId="5" xfId="8" applyFont="1" applyFill="1" applyBorder="1" applyAlignment="1">
      <alignment vertical="center"/>
    </xf>
    <xf numFmtId="182" fontId="43" fillId="5" borderId="5" xfId="8" applyNumberFormat="1" applyFont="1" applyFill="1" applyBorder="1" applyAlignment="1">
      <alignment horizontal="right" vertical="center"/>
    </xf>
    <xf numFmtId="0" fontId="40" fillId="0" borderId="5" xfId="8" applyFont="1" applyBorder="1" applyAlignment="1">
      <alignment horizontal="right" vertical="center"/>
    </xf>
    <xf numFmtId="178" fontId="40" fillId="0" borderId="3" xfId="1" applyNumberFormat="1" applyFont="1" applyFill="1" applyBorder="1" applyAlignment="1">
      <alignment horizontal="right" vertical="center" wrapText="1"/>
    </xf>
    <xf numFmtId="174" fontId="40" fillId="0" borderId="5" xfId="8" applyNumberFormat="1" applyFont="1" applyBorder="1" applyAlignment="1">
      <alignment horizontal="right" vertical="center"/>
    </xf>
    <xf numFmtId="172" fontId="43" fillId="5" borderId="2" xfId="1" applyNumberFormat="1" applyFont="1" applyFill="1" applyBorder="1" applyAlignment="1">
      <alignment horizontal="right" vertical="center" wrapText="1"/>
    </xf>
    <xf numFmtId="172" fontId="40" fillId="0" borderId="2" xfId="1" applyNumberFormat="1" applyFont="1" applyFill="1" applyBorder="1" applyAlignment="1">
      <alignment horizontal="right" vertical="center" wrapText="1"/>
    </xf>
    <xf numFmtId="172" fontId="1" fillId="2" borderId="0" xfId="0" applyNumberFormat="1" applyFont="1" applyFill="1"/>
    <xf numFmtId="3" fontId="1" fillId="2" borderId="0" xfId="0" applyNumberFormat="1" applyFont="1" applyFill="1"/>
    <xf numFmtId="0" fontId="51" fillId="2" borderId="0" xfId="8" applyFont="1" applyFill="1" applyAlignment="1">
      <alignment vertical="center" wrapText="1"/>
    </xf>
    <xf numFmtId="0" fontId="81" fillId="2" borderId="0" xfId="4" applyFont="1" applyFill="1" applyAlignment="1">
      <alignment horizontal="right" vertical="center"/>
    </xf>
    <xf numFmtId="170" fontId="58" fillId="2" borderId="0" xfId="5" applyNumberFormat="1" applyFont="1" applyFill="1" applyAlignment="1">
      <alignment horizontal="right" vertical="center"/>
    </xf>
    <xf numFmtId="0" fontId="58" fillId="2" borderId="0" xfId="5" applyFont="1" applyFill="1" applyAlignment="1">
      <alignment horizontal="right" vertical="center"/>
    </xf>
    <xf numFmtId="0" fontId="40" fillId="2" borderId="5" xfId="6" applyFont="1" applyFill="1" applyBorder="1" applyAlignment="1">
      <alignment horizontal="left" vertical="center"/>
    </xf>
    <xf numFmtId="0" fontId="43" fillId="5" borderId="5" xfId="6" applyFont="1" applyFill="1" applyBorder="1" applyAlignment="1">
      <alignment horizontal="right" vertical="center"/>
    </xf>
    <xf numFmtId="1" fontId="40" fillId="0" borderId="3" xfId="1" applyNumberFormat="1" applyFont="1" applyFill="1" applyBorder="1" applyAlignment="1">
      <alignment horizontal="right" vertical="center" wrapText="1"/>
    </xf>
    <xf numFmtId="0" fontId="82" fillId="2" borderId="0" xfId="4" applyFont="1" applyFill="1" applyAlignment="1">
      <alignment vertical="center"/>
    </xf>
    <xf numFmtId="1" fontId="40" fillId="0" borderId="2" xfId="8" applyNumberFormat="1" applyFont="1" applyBorder="1" applyAlignment="1">
      <alignment horizontal="right" vertical="center"/>
    </xf>
    <xf numFmtId="1" fontId="40" fillId="0" borderId="2" xfId="12" applyNumberFormat="1" applyFont="1" applyFill="1" applyBorder="1" applyAlignment="1">
      <alignment horizontal="right" vertical="center"/>
    </xf>
    <xf numFmtId="0" fontId="40" fillId="2" borderId="2" xfId="8" applyFont="1" applyFill="1" applyBorder="1" applyAlignment="1">
      <alignment horizontal="left" vertical="center" indent="2"/>
    </xf>
    <xf numFmtId="0" fontId="40" fillId="0" borderId="4" xfId="13" applyNumberFormat="1" applyFont="1" applyFill="1" applyBorder="1" applyAlignment="1">
      <alignment horizontal="right" vertical="center"/>
    </xf>
    <xf numFmtId="1" fontId="40" fillId="5" borderId="4" xfId="1" applyNumberFormat="1" applyFont="1" applyFill="1" applyBorder="1" applyAlignment="1">
      <alignment horizontal="right" vertical="center" wrapText="1"/>
    </xf>
    <xf numFmtId="0" fontId="40" fillId="2" borderId="3" xfId="8" applyFont="1" applyFill="1" applyBorder="1" applyAlignment="1">
      <alignment horizontal="left" vertical="center" indent="2"/>
    </xf>
    <xf numFmtId="0" fontId="43" fillId="5" borderId="3" xfId="8" applyFont="1" applyFill="1" applyBorder="1" applyAlignment="1">
      <alignment vertical="center"/>
    </xf>
    <xf numFmtId="0" fontId="40" fillId="0" borderId="3" xfId="13" applyNumberFormat="1" applyFont="1" applyFill="1" applyBorder="1" applyAlignment="1">
      <alignment horizontal="right" vertical="center"/>
    </xf>
    <xf numFmtId="1" fontId="40" fillId="5" borderId="5" xfId="1" applyNumberFormat="1" applyFont="1" applyFill="1" applyBorder="1" applyAlignment="1">
      <alignment horizontal="right" vertical="center" wrapText="1"/>
    </xf>
    <xf numFmtId="165" fontId="83" fillId="2" borderId="0" xfId="10" applyNumberFormat="1" applyFont="1" applyFill="1" applyAlignment="1">
      <alignment horizontal="right" vertical="center"/>
    </xf>
    <xf numFmtId="0" fontId="43" fillId="5" borderId="2" xfId="8" applyFont="1" applyFill="1" applyBorder="1" applyAlignment="1">
      <alignment horizontal="right" vertical="center"/>
    </xf>
    <xf numFmtId="0" fontId="43" fillId="5" borderId="5" xfId="8" applyFont="1" applyFill="1" applyBorder="1" applyAlignment="1">
      <alignment horizontal="right" vertical="center"/>
    </xf>
    <xf numFmtId="0" fontId="84" fillId="4" borderId="0" xfId="0" applyFont="1" applyFill="1" applyAlignment="1">
      <alignment vertical="center"/>
    </xf>
    <xf numFmtId="0" fontId="85" fillId="4" borderId="0" xfId="0" applyFont="1" applyFill="1" applyAlignment="1">
      <alignment vertical="center" wrapText="1"/>
    </xf>
    <xf numFmtId="0" fontId="86" fillId="4" borderId="0" xfId="0" applyFont="1" applyFill="1" applyAlignment="1">
      <alignment vertical="center" wrapText="1"/>
    </xf>
    <xf numFmtId="0" fontId="87" fillId="16" borderId="0" xfId="0" applyFont="1" applyFill="1" applyAlignment="1">
      <alignment horizontal="left" vertical="center"/>
    </xf>
    <xf numFmtId="0" fontId="87" fillId="16" borderId="0" xfId="0" applyFont="1" applyFill="1" applyAlignment="1">
      <alignment horizontal="center" vertical="center" wrapText="1"/>
    </xf>
    <xf numFmtId="0" fontId="87" fillId="16" borderId="33" xfId="0" applyFont="1" applyFill="1" applyBorder="1" applyAlignment="1">
      <alignment horizontal="center" vertical="center" wrapText="1"/>
    </xf>
    <xf numFmtId="0" fontId="87" fillId="16" borderId="34" xfId="0" applyFont="1" applyFill="1" applyBorder="1" applyAlignment="1">
      <alignment horizontal="center" vertical="center" wrapText="1"/>
    </xf>
    <xf numFmtId="0" fontId="87" fillId="16" borderId="0" xfId="0" applyFont="1" applyFill="1" applyAlignment="1">
      <alignment horizontal="center" vertical="center"/>
    </xf>
    <xf numFmtId="0" fontId="88" fillId="4" borderId="0" xfId="0" applyFont="1" applyFill="1" applyAlignment="1">
      <alignment horizontal="left" vertical="center"/>
    </xf>
    <xf numFmtId="0" fontId="89" fillId="17" borderId="2" xfId="0" applyFont="1" applyFill="1" applyBorder="1" applyAlignment="1">
      <alignment horizontal="right" vertical="center" wrapText="1"/>
    </xf>
    <xf numFmtId="171" fontId="88" fillId="0" borderId="2" xfId="0" applyNumberFormat="1" applyFont="1" applyBorder="1" applyAlignment="1">
      <alignment horizontal="right" vertical="center" wrapText="1"/>
    </xf>
    <xf numFmtId="0" fontId="88" fillId="4" borderId="4" xfId="0" applyFont="1" applyFill="1" applyBorder="1" applyAlignment="1">
      <alignment horizontal="left" vertical="center" wrapText="1"/>
    </xf>
    <xf numFmtId="0" fontId="88" fillId="4" borderId="0" xfId="0" applyFont="1" applyFill="1" applyAlignment="1">
      <alignment vertical="center" wrapText="1"/>
    </xf>
    <xf numFmtId="0" fontId="89" fillId="4" borderId="35" xfId="0" applyFont="1" applyFill="1" applyBorder="1" applyAlignment="1">
      <alignment vertical="center"/>
    </xf>
    <xf numFmtId="0" fontId="89" fillId="17" borderId="5" xfId="0" applyFont="1" applyFill="1" applyBorder="1" applyAlignment="1">
      <alignment horizontal="right" vertical="center"/>
    </xf>
    <xf numFmtId="171" fontId="89" fillId="0" borderId="5" xfId="0" applyNumberFormat="1" applyFont="1" applyBorder="1" applyAlignment="1">
      <alignment horizontal="right" vertical="center"/>
    </xf>
    <xf numFmtId="0" fontId="58" fillId="4" borderId="0" xfId="0" applyFont="1" applyFill="1"/>
    <xf numFmtId="0" fontId="88" fillId="4" borderId="0" xfId="0" applyFont="1" applyFill="1" applyAlignment="1">
      <alignment vertical="center"/>
    </xf>
    <xf numFmtId="0" fontId="86" fillId="4" borderId="0" xfId="0" applyFont="1" applyFill="1" applyAlignment="1">
      <alignment wrapText="1"/>
    </xf>
    <xf numFmtId="0" fontId="90" fillId="4" borderId="0" xfId="0" applyFont="1" applyFill="1"/>
    <xf numFmtId="0" fontId="91" fillId="4" borderId="0" xfId="0" applyFont="1" applyFill="1"/>
    <xf numFmtId="0" fontId="89" fillId="4" borderId="3" xfId="0" applyFont="1" applyFill="1" applyBorder="1" applyAlignment="1">
      <alignment vertical="center"/>
    </xf>
    <xf numFmtId="171" fontId="89" fillId="0" borderId="3" xfId="0" applyNumberFormat="1" applyFont="1" applyBorder="1" applyAlignment="1">
      <alignment horizontal="right" vertical="center" wrapText="1"/>
    </xf>
    <xf numFmtId="0" fontId="92" fillId="4" borderId="0" xfId="0" applyFont="1" applyFill="1" applyAlignment="1">
      <alignment horizontal="right" vertical="center"/>
    </xf>
    <xf numFmtId="0" fontId="84" fillId="4" borderId="0" xfId="0" applyFont="1" applyFill="1" applyAlignment="1">
      <alignment horizontal="center" vertical="center"/>
    </xf>
    <xf numFmtId="0" fontId="87" fillId="16" borderId="33" xfId="0" applyFont="1" applyFill="1" applyBorder="1" applyAlignment="1">
      <alignment horizontal="center" vertical="center"/>
    </xf>
    <xf numFmtId="0" fontId="88" fillId="4" borderId="0" xfId="0" applyFont="1" applyFill="1" applyAlignment="1">
      <alignment horizontal="left" vertical="center" wrapText="1"/>
    </xf>
    <xf numFmtId="171" fontId="89" fillId="17" borderId="2" xfId="0" applyNumberFormat="1" applyFont="1" applyFill="1" applyBorder="1" applyAlignment="1">
      <alignment horizontal="right" vertical="center" wrapText="1"/>
    </xf>
    <xf numFmtId="171" fontId="89" fillId="17" borderId="3" xfId="0" applyNumberFormat="1" applyFont="1" applyFill="1" applyBorder="1" applyAlignment="1">
      <alignment horizontal="right" vertical="center" wrapText="1"/>
    </xf>
    <xf numFmtId="171" fontId="88" fillId="0" borderId="3" xfId="0" applyNumberFormat="1" applyFont="1" applyBorder="1" applyAlignment="1">
      <alignment horizontal="right" vertical="center" wrapText="1"/>
    </xf>
    <xf numFmtId="0" fontId="88" fillId="4" borderId="0" xfId="0" applyFont="1" applyFill="1" applyAlignment="1">
      <alignment horizontal="right" vertical="center" wrapText="1"/>
    </xf>
    <xf numFmtId="0" fontId="93" fillId="4" borderId="0" xfId="0" applyFont="1" applyFill="1" applyAlignment="1">
      <alignment horizontal="right" vertical="center" wrapText="1"/>
    </xf>
    <xf numFmtId="0" fontId="94" fillId="4" borderId="0" xfId="0" applyFont="1" applyFill="1" applyAlignment="1">
      <alignment vertical="center"/>
    </xf>
    <xf numFmtId="0" fontId="58" fillId="4" borderId="0" xfId="0" applyFont="1" applyFill="1" applyAlignment="1">
      <alignment vertical="center"/>
    </xf>
    <xf numFmtId="0" fontId="87" fillId="16" borderId="36" xfId="0" applyFont="1" applyFill="1" applyBorder="1" applyAlignment="1">
      <alignment horizontal="center" vertical="center"/>
    </xf>
    <xf numFmtId="0" fontId="72" fillId="4" borderId="0" xfId="0" applyFont="1" applyFill="1" applyAlignment="1">
      <alignment horizontal="left" vertical="center" wrapText="1"/>
    </xf>
    <xf numFmtId="171" fontId="72" fillId="4" borderId="0" xfId="0" applyNumberFormat="1" applyFont="1" applyFill="1" applyAlignment="1">
      <alignment horizontal="left" vertical="center" wrapText="1"/>
    </xf>
    <xf numFmtId="0" fontId="87" fillId="16" borderId="0" xfId="0" applyFont="1" applyFill="1" applyAlignment="1">
      <alignment horizontal="right" vertical="center"/>
    </xf>
    <xf numFmtId="0" fontId="95" fillId="16" borderId="0" xfId="0" applyFont="1" applyFill="1" applyAlignment="1">
      <alignment horizontal="right" vertical="center"/>
    </xf>
    <xf numFmtId="0" fontId="88" fillId="4" borderId="2" xfId="0" applyFont="1" applyFill="1" applyBorder="1" applyAlignment="1">
      <alignment horizontal="left" vertical="center" wrapText="1"/>
    </xf>
    <xf numFmtId="10" fontId="89" fillId="17" borderId="2" xfId="0" applyNumberFormat="1" applyFont="1" applyFill="1" applyBorder="1" applyAlignment="1">
      <alignment horizontal="right" vertical="center" wrapText="1"/>
    </xf>
    <xf numFmtId="10" fontId="88" fillId="0" borderId="2" xfId="0" applyNumberFormat="1" applyFont="1" applyBorder="1" applyAlignment="1">
      <alignment horizontal="right" vertical="center" wrapText="1"/>
    </xf>
    <xf numFmtId="0" fontId="88" fillId="0" borderId="2" xfId="0" applyFont="1" applyBorder="1" applyAlignment="1">
      <alignment horizontal="right" vertical="center" wrapText="1"/>
    </xf>
    <xf numFmtId="0" fontId="88" fillId="4" borderId="3" xfId="0" applyFont="1" applyFill="1" applyBorder="1" applyAlignment="1">
      <alignment horizontal="left" vertical="center" wrapText="1"/>
    </xf>
    <xf numFmtId="0" fontId="89" fillId="17" borderId="3" xfId="0" applyFont="1" applyFill="1" applyBorder="1" applyAlignment="1">
      <alignment horizontal="right" vertical="center" wrapText="1"/>
    </xf>
    <xf numFmtId="0" fontId="88" fillId="0" borderId="3" xfId="0" applyFont="1" applyBorder="1" applyAlignment="1">
      <alignment horizontal="right" vertical="center" wrapText="1"/>
    </xf>
    <xf numFmtId="0" fontId="72" fillId="4" borderId="0" xfId="0" applyFont="1" applyFill="1" applyAlignment="1">
      <alignment horizontal="right" vertical="center" wrapText="1"/>
    </xf>
    <xf numFmtId="0" fontId="88" fillId="0" borderId="2" xfId="0" applyFont="1" applyBorder="1" applyAlignment="1">
      <alignment horizontal="left" vertical="center" wrapText="1"/>
    </xf>
    <xf numFmtId="0" fontId="88" fillId="0" borderId="3" xfId="0" applyFont="1" applyBorder="1" applyAlignment="1">
      <alignment horizontal="left" vertical="center" wrapText="1"/>
    </xf>
    <xf numFmtId="0" fontId="88" fillId="0" borderId="6" xfId="0" applyFont="1" applyBorder="1" applyAlignment="1">
      <alignment vertical="center"/>
    </xf>
    <xf numFmtId="0" fontId="88" fillId="0" borderId="6" xfId="0" applyFont="1" applyBorder="1" applyAlignment="1">
      <alignment vertical="center" wrapText="1"/>
    </xf>
    <xf numFmtId="0" fontId="72" fillId="4" borderId="0" xfId="0" applyFont="1" applyFill="1" applyAlignment="1">
      <alignment vertical="center" wrapText="1"/>
    </xf>
    <xf numFmtId="0" fontId="72" fillId="4" borderId="6" xfId="0" applyFont="1" applyFill="1" applyBorder="1" applyAlignment="1">
      <alignment vertical="center" wrapText="1"/>
    </xf>
    <xf numFmtId="0" fontId="89" fillId="4" borderId="0" xfId="0" applyFont="1" applyFill="1" applyAlignment="1">
      <alignment horizontal="right" vertical="center" wrapText="1"/>
    </xf>
    <xf numFmtId="0" fontId="87" fillId="16" borderId="0" xfId="0" applyFont="1" applyFill="1" applyAlignment="1">
      <alignment horizontal="right" vertical="center" wrapText="1"/>
    </xf>
    <xf numFmtId="0" fontId="87" fillId="16" borderId="0" xfId="0" applyFont="1" applyFill="1" applyAlignment="1">
      <alignment horizontal="left" vertical="center" wrapText="1"/>
    </xf>
    <xf numFmtId="0" fontId="69" fillId="4" borderId="2" xfId="0" applyFont="1" applyFill="1" applyBorder="1" applyAlignment="1">
      <alignment horizontal="left" vertical="center" wrapText="1"/>
    </xf>
    <xf numFmtId="171" fontId="88" fillId="5" borderId="2" xfId="0" applyNumberFormat="1" applyFont="1" applyFill="1" applyBorder="1" applyAlignment="1">
      <alignment horizontal="right" vertical="center" wrapText="1"/>
    </xf>
    <xf numFmtId="0" fontId="69" fillId="4" borderId="0" xfId="0" applyFont="1" applyFill="1" applyAlignment="1">
      <alignment horizontal="left" vertical="center" wrapText="1"/>
    </xf>
    <xf numFmtId="171" fontId="89" fillId="16" borderId="0" xfId="0" applyNumberFormat="1" applyFont="1" applyFill="1" applyAlignment="1">
      <alignment horizontal="left" vertical="center" wrapText="1"/>
    </xf>
    <xf numFmtId="0" fontId="69" fillId="4" borderId="5" xfId="0" applyFont="1" applyFill="1" applyBorder="1" applyAlignment="1">
      <alignment horizontal="left" vertical="center" wrapText="1"/>
    </xf>
    <xf numFmtId="0" fontId="88" fillId="4" borderId="6" xfId="0" applyFont="1" applyFill="1" applyBorder="1" applyAlignment="1">
      <alignment vertical="top"/>
    </xf>
    <xf numFmtId="0" fontId="88" fillId="4" borderId="0" xfId="0" applyFont="1" applyFill="1" applyAlignment="1">
      <alignment vertical="top"/>
    </xf>
    <xf numFmtId="0" fontId="92" fillId="4" borderId="0" xfId="0" applyFont="1" applyFill="1" applyAlignment="1">
      <alignment horizontal="center" vertical="center"/>
    </xf>
    <xf numFmtId="170" fontId="89" fillId="17" borderId="2" xfId="0" applyNumberFormat="1" applyFont="1" applyFill="1" applyBorder="1" applyAlignment="1">
      <alignment horizontal="right" vertical="center" wrapText="1"/>
    </xf>
    <xf numFmtId="170" fontId="88" fillId="0" borderId="2" xfId="0" applyNumberFormat="1" applyFont="1" applyBorder="1" applyAlignment="1">
      <alignment horizontal="right" vertical="center" wrapText="1"/>
    </xf>
    <xf numFmtId="0" fontId="89" fillId="4" borderId="3" xfId="0" applyFont="1" applyFill="1" applyBorder="1" applyAlignment="1">
      <alignment horizontal="left" vertical="center" wrapText="1"/>
    </xf>
    <xf numFmtId="170" fontId="89" fillId="17" borderId="3" xfId="0" applyNumberFormat="1" applyFont="1" applyFill="1" applyBorder="1" applyAlignment="1">
      <alignment horizontal="right" vertical="center" wrapText="1"/>
    </xf>
    <xf numFmtId="0" fontId="88" fillId="4" borderId="6" xfId="0" applyFont="1" applyFill="1" applyBorder="1" applyAlignment="1">
      <alignment vertical="center"/>
    </xf>
    <xf numFmtId="0" fontId="95" fillId="16" borderId="0" xfId="0" applyFont="1" applyFill="1" applyAlignment="1">
      <alignment horizontal="right" vertical="center" wrapText="1"/>
    </xf>
    <xf numFmtId="170" fontId="88" fillId="0" borderId="3" xfId="0" applyNumberFormat="1" applyFont="1" applyBorder="1" applyAlignment="1">
      <alignment horizontal="right" vertical="center" wrapText="1"/>
    </xf>
    <xf numFmtId="0" fontId="96" fillId="4" borderId="0" xfId="0" applyFont="1" applyFill="1" applyAlignment="1">
      <alignment horizontal="left" vertical="center" wrapText="1"/>
    </xf>
    <xf numFmtId="0" fontId="96" fillId="4" borderId="0" xfId="0" applyFont="1" applyFill="1" applyAlignment="1">
      <alignment horizontal="right" vertical="center" wrapText="1"/>
    </xf>
    <xf numFmtId="0" fontId="89" fillId="4" borderId="0" xfId="0" applyFont="1" applyFill="1" applyAlignment="1">
      <alignment horizontal="left" vertical="center" wrapText="1"/>
    </xf>
    <xf numFmtId="0" fontId="84" fillId="0" borderId="0" xfId="0" applyFont="1" applyAlignment="1">
      <alignment vertical="center"/>
    </xf>
    <xf numFmtId="0" fontId="69" fillId="0" borderId="0" xfId="0" applyFont="1" applyAlignment="1">
      <alignment horizontal="left" vertical="center"/>
    </xf>
    <xf numFmtId="9" fontId="89" fillId="17" borderId="2" xfId="2" applyFont="1" applyFill="1" applyBorder="1" applyAlignment="1">
      <alignment horizontal="right" vertical="center" wrapText="1"/>
    </xf>
    <xf numFmtId="171" fontId="89" fillId="0" borderId="2" xfId="2" applyNumberFormat="1" applyFont="1" applyFill="1" applyBorder="1" applyAlignment="1">
      <alignment horizontal="right" vertical="center" wrapText="1"/>
    </xf>
    <xf numFmtId="0" fontId="69" fillId="0" borderId="35" xfId="0" applyFont="1" applyBorder="1" applyAlignment="1">
      <alignment horizontal="left" vertical="center" wrapText="1"/>
    </xf>
    <xf numFmtId="171" fontId="89" fillId="17" borderId="5" xfId="2" applyNumberFormat="1" applyFont="1" applyFill="1" applyBorder="1" applyAlignment="1">
      <alignment horizontal="right" vertical="center"/>
    </xf>
    <xf numFmtId="171" fontId="89" fillId="0" borderId="5" xfId="2" applyNumberFormat="1" applyFont="1" applyFill="1" applyBorder="1" applyAlignment="1">
      <alignment horizontal="right" vertical="center"/>
    </xf>
    <xf numFmtId="0" fontId="88" fillId="0" borderId="0" xfId="0" applyFont="1" applyAlignment="1">
      <alignment vertical="center"/>
    </xf>
    <xf numFmtId="0" fontId="72" fillId="0" borderId="0" xfId="0" applyFont="1" applyAlignment="1">
      <alignment vertical="center"/>
    </xf>
    <xf numFmtId="0" fontId="72" fillId="4" borderId="0" xfId="0" applyFont="1" applyFill="1" applyAlignment="1">
      <alignment vertical="center"/>
    </xf>
    <xf numFmtId="1" fontId="88" fillId="0" borderId="2" xfId="0" applyNumberFormat="1" applyFont="1" applyBorder="1" applyAlignment="1">
      <alignment horizontal="right" vertical="center" wrapText="1"/>
    </xf>
    <xf numFmtId="0" fontId="69" fillId="4" borderId="4" xfId="0" applyFont="1" applyFill="1" applyBorder="1" applyAlignment="1">
      <alignment vertical="center"/>
    </xf>
    <xf numFmtId="10" fontId="97" fillId="17" borderId="2" xfId="0" applyNumberFormat="1" applyFont="1" applyFill="1" applyBorder="1" applyAlignment="1">
      <alignment horizontal="right" vertical="center" wrapText="1"/>
    </xf>
    <xf numFmtId="0" fontId="69" fillId="4" borderId="4" xfId="0" applyFont="1" applyFill="1" applyBorder="1" applyAlignment="1">
      <alignment horizontal="left" vertical="center" wrapText="1"/>
    </xf>
    <xf numFmtId="0" fontId="69" fillId="4" borderId="3" xfId="0" applyFont="1" applyFill="1" applyBorder="1" applyAlignment="1">
      <alignment vertical="center"/>
    </xf>
    <xf numFmtId="10" fontId="89" fillId="17" borderId="3" xfId="0" applyNumberFormat="1" applyFont="1" applyFill="1" applyBorder="1" applyAlignment="1">
      <alignment horizontal="right" vertical="center" wrapText="1"/>
    </xf>
    <xf numFmtId="171" fontId="88" fillId="0" borderId="0" xfId="0" applyNumberFormat="1" applyFont="1" applyAlignment="1">
      <alignment horizontal="right" vertical="center" wrapText="1"/>
    </xf>
    <xf numFmtId="0" fontId="85" fillId="4" borderId="0" xfId="0" applyFont="1" applyFill="1" applyAlignment="1">
      <alignment horizontal="right" vertical="center"/>
    </xf>
    <xf numFmtId="0" fontId="97" fillId="4" borderId="2" xfId="0" applyFont="1" applyFill="1" applyBorder="1" applyAlignment="1">
      <alignment horizontal="left" vertical="center" wrapText="1"/>
    </xf>
    <xf numFmtId="0" fontId="97" fillId="4" borderId="0" xfId="0" applyFont="1" applyFill="1" applyAlignment="1">
      <alignment vertical="center"/>
    </xf>
    <xf numFmtId="0" fontId="89" fillId="17" borderId="0" xfId="0" applyFont="1" applyFill="1" applyAlignment="1">
      <alignment horizontal="right" vertical="center"/>
    </xf>
    <xf numFmtId="0" fontId="69" fillId="4" borderId="0" xfId="0" applyFont="1" applyFill="1" applyAlignment="1">
      <alignment vertical="center"/>
    </xf>
    <xf numFmtId="0" fontId="69" fillId="4" borderId="2" xfId="0" applyFont="1" applyFill="1" applyBorder="1" applyAlignment="1">
      <alignment horizontal="right" vertical="center" wrapText="1"/>
    </xf>
    <xf numFmtId="0" fontId="69" fillId="4" borderId="0" xfId="0" applyFont="1" applyFill="1" applyAlignment="1">
      <alignment horizontal="right" vertical="center"/>
    </xf>
    <xf numFmtId="0" fontId="69" fillId="0" borderId="0" xfId="0" applyFont="1" applyAlignment="1">
      <alignment horizontal="right" vertical="center" wrapText="1"/>
    </xf>
    <xf numFmtId="0" fontId="69" fillId="4" borderId="5" xfId="0" applyFont="1" applyFill="1" applyBorder="1" applyAlignment="1">
      <alignment horizontal="left" vertical="center"/>
    </xf>
    <xf numFmtId="0" fontId="88" fillId="0" borderId="5" xfId="0" applyFont="1" applyBorder="1" applyAlignment="1">
      <alignment horizontal="right" vertical="center" wrapText="1"/>
    </xf>
    <xf numFmtId="9" fontId="89" fillId="17" borderId="5" xfId="0" applyNumberFormat="1" applyFont="1" applyFill="1" applyBorder="1" applyAlignment="1">
      <alignment horizontal="right" vertical="center"/>
    </xf>
    <xf numFmtId="9" fontId="88" fillId="0" borderId="5" xfId="0" applyNumberFormat="1" applyFont="1" applyBorder="1" applyAlignment="1">
      <alignment horizontal="right" vertical="center" wrapText="1"/>
    </xf>
    <xf numFmtId="10" fontId="88" fillId="0" borderId="5" xfId="0" applyNumberFormat="1" applyFont="1" applyBorder="1" applyAlignment="1">
      <alignment horizontal="right" vertical="center" wrapText="1"/>
    </xf>
    <xf numFmtId="0" fontId="98" fillId="4" borderId="26" xfId="0" applyFont="1" applyFill="1" applyBorder="1"/>
    <xf numFmtId="0" fontId="98" fillId="4" borderId="27" xfId="0" applyFont="1" applyFill="1" applyBorder="1"/>
    <xf numFmtId="0" fontId="99" fillId="4" borderId="27" xfId="0" applyFont="1" applyFill="1" applyBorder="1"/>
    <xf numFmtId="0" fontId="100" fillId="4" borderId="27" xfId="0" applyFont="1" applyFill="1" applyBorder="1"/>
    <xf numFmtId="0" fontId="100" fillId="4" borderId="28" xfId="0" applyFont="1" applyFill="1" applyBorder="1"/>
    <xf numFmtId="0" fontId="99" fillId="4" borderId="29" xfId="0" quotePrefix="1" applyFont="1" applyFill="1" applyBorder="1"/>
    <xf numFmtId="0" fontId="99" fillId="4" borderId="0" xfId="0" applyFont="1" applyFill="1"/>
    <xf numFmtId="0" fontId="100" fillId="4" borderId="0" xfId="0" applyFont="1" applyFill="1"/>
    <xf numFmtId="0" fontId="100" fillId="4" borderId="30" xfId="0" applyFont="1" applyFill="1" applyBorder="1"/>
    <xf numFmtId="0" fontId="99" fillId="4" borderId="29" xfId="0" applyFont="1" applyFill="1" applyBorder="1"/>
    <xf numFmtId="0" fontId="99" fillId="7" borderId="29" xfId="0" applyFont="1" applyFill="1" applyBorder="1" applyAlignment="1">
      <alignment wrapText="1"/>
    </xf>
    <xf numFmtId="0" fontId="99" fillId="7" borderId="0" xfId="0" applyFont="1" applyFill="1" applyAlignment="1">
      <alignment wrapText="1"/>
    </xf>
    <xf numFmtId="0" fontId="99" fillId="7" borderId="30" xfId="0" applyFont="1" applyFill="1" applyBorder="1" applyAlignment="1">
      <alignment wrapText="1"/>
    </xf>
    <xf numFmtId="0" fontId="99" fillId="7" borderId="31" xfId="0" quotePrefix="1" applyFont="1" applyFill="1" applyBorder="1" applyAlignment="1">
      <alignment vertical="top" wrapText="1"/>
    </xf>
    <xf numFmtId="0" fontId="99" fillId="7" borderId="1" xfId="0" quotePrefix="1" applyFont="1" applyFill="1" applyBorder="1" applyAlignment="1">
      <alignment vertical="top" wrapText="1"/>
    </xf>
    <xf numFmtId="0" fontId="99" fillId="7" borderId="32" xfId="0" quotePrefix="1" applyFont="1" applyFill="1" applyBorder="1" applyAlignment="1">
      <alignment vertical="top" wrapText="1"/>
    </xf>
    <xf numFmtId="0" fontId="101" fillId="4" borderId="0" xfId="0" applyFont="1" applyFill="1" applyAlignment="1">
      <alignment vertical="center"/>
    </xf>
    <xf numFmtId="0" fontId="1" fillId="6" borderId="0" xfId="0" applyFont="1" applyFill="1"/>
    <xf numFmtId="0" fontId="51" fillId="2" borderId="0" xfId="5" applyFont="1" applyFill="1"/>
    <xf numFmtId="0" fontId="51" fillId="2" borderId="0" xfId="5" applyFont="1" applyFill="1" applyAlignment="1">
      <alignment horizontal="right"/>
    </xf>
    <xf numFmtId="0" fontId="102" fillId="2" borderId="0" xfId="4" applyFont="1" applyFill="1" applyAlignment="1">
      <alignment vertical="center"/>
    </xf>
    <xf numFmtId="0" fontId="57" fillId="2" borderId="0" xfId="8" applyFont="1" applyFill="1" applyAlignment="1">
      <alignment wrapText="1"/>
    </xf>
    <xf numFmtId="0" fontId="67" fillId="8" borderId="0" xfId="6" applyFont="1" applyFill="1" applyBorder="1" applyAlignment="1">
      <alignment horizontal="left" vertical="center"/>
    </xf>
    <xf numFmtId="0" fontId="67" fillId="8" borderId="0" xfId="6" applyFont="1" applyFill="1" applyBorder="1" applyAlignment="1">
      <alignment horizontal="right" vertical="center"/>
    </xf>
    <xf numFmtId="0" fontId="24" fillId="8" borderId="0" xfId="6" applyFont="1" applyFill="1" applyBorder="1" applyAlignment="1">
      <alignment horizontal="right" vertical="center"/>
    </xf>
    <xf numFmtId="0" fontId="24" fillId="8" borderId="0" xfId="6" applyFont="1" applyFill="1" applyBorder="1" applyAlignment="1">
      <alignment horizontal="center" vertical="center"/>
    </xf>
    <xf numFmtId="0" fontId="24" fillId="8" borderId="0" xfId="7" applyFont="1" applyFill="1" applyBorder="1" applyAlignment="1">
      <alignment horizontal="center" vertical="center"/>
    </xf>
    <xf numFmtId="0" fontId="40" fillId="2" borderId="11" xfId="6" applyFont="1" applyFill="1" applyBorder="1" applyAlignment="1">
      <alignment vertical="center"/>
    </xf>
    <xf numFmtId="0" fontId="40" fillId="2" borderId="11" xfId="6" applyFont="1" applyFill="1" applyBorder="1" applyAlignment="1">
      <alignment horizontal="left" vertical="center"/>
    </xf>
    <xf numFmtId="9" fontId="43" fillId="5" borderId="5" xfId="2" applyFont="1" applyFill="1" applyBorder="1" applyAlignment="1">
      <alignment horizontal="right" vertical="center" wrapText="1"/>
    </xf>
    <xf numFmtId="9" fontId="40" fillId="0" borderId="5" xfId="2" applyFont="1" applyFill="1" applyBorder="1" applyAlignment="1">
      <alignment horizontal="right" vertical="center" wrapText="1"/>
    </xf>
    <xf numFmtId="0" fontId="51" fillId="2" borderId="0" xfId="8" applyFont="1" applyFill="1" applyAlignment="1">
      <alignment horizontal="left" vertical="top" wrapText="1"/>
    </xf>
    <xf numFmtId="0" fontId="79" fillId="2" borderId="0" xfId="8" applyFont="1" applyFill="1" applyAlignment="1">
      <alignment horizontal="left" vertical="top" wrapText="1"/>
    </xf>
    <xf numFmtId="0" fontId="40" fillId="2" borderId="0" xfId="6" applyFont="1" applyFill="1" applyBorder="1" applyAlignment="1">
      <alignment horizontal="left" vertical="center"/>
    </xf>
    <xf numFmtId="1" fontId="43" fillId="5" borderId="2" xfId="1" applyNumberFormat="1" applyFont="1" applyFill="1" applyBorder="1" applyAlignment="1">
      <alignment horizontal="right" vertical="center" wrapText="1"/>
    </xf>
    <xf numFmtId="0" fontId="40" fillId="0" borderId="2" xfId="11" applyFont="1" applyBorder="1" applyAlignment="1">
      <alignment horizontal="right" vertical="center" wrapText="1"/>
    </xf>
    <xf numFmtId="0" fontId="43" fillId="0" borderId="9" xfId="11" applyFont="1" applyBorder="1" applyAlignment="1">
      <alignment horizontal="right" vertical="center" wrapText="1"/>
    </xf>
    <xf numFmtId="0" fontId="40" fillId="2" borderId="0" xfId="11" applyFont="1" applyFill="1" applyAlignment="1">
      <alignment horizontal="left" vertical="center"/>
    </xf>
    <xf numFmtId="0" fontId="79" fillId="2" borderId="0" xfId="5" applyFont="1" applyFill="1" applyAlignment="1">
      <alignment horizontal="right"/>
    </xf>
    <xf numFmtId="0" fontId="103" fillId="2" borderId="0" xfId="8" applyFont="1" applyFill="1" applyAlignment="1">
      <alignment wrapText="1"/>
    </xf>
    <xf numFmtId="0" fontId="43" fillId="5" borderId="5" xfId="2" applyNumberFormat="1" applyFont="1" applyFill="1" applyBorder="1" applyAlignment="1">
      <alignment horizontal="right" vertical="center" wrapText="1"/>
    </xf>
    <xf numFmtId="0" fontId="40" fillId="2" borderId="5" xfId="2" applyNumberFormat="1" applyFont="1" applyFill="1" applyBorder="1" applyAlignment="1">
      <alignment horizontal="right" vertical="center" wrapText="1"/>
    </xf>
    <xf numFmtId="0" fontId="40" fillId="0" borderId="5" xfId="2" applyNumberFormat="1" applyFont="1" applyFill="1" applyBorder="1" applyAlignment="1">
      <alignment horizontal="right" vertical="center" wrapText="1"/>
    </xf>
    <xf numFmtId="0" fontId="40" fillId="0" borderId="5" xfId="11" applyFont="1" applyBorder="1" applyAlignment="1">
      <alignment horizontal="right" vertical="center" wrapText="1"/>
    </xf>
    <xf numFmtId="0" fontId="40" fillId="2" borderId="0" xfId="8" applyFont="1" applyFill="1" applyAlignment="1">
      <alignment vertical="center" wrapText="1"/>
    </xf>
    <xf numFmtId="0" fontId="43" fillId="2" borderId="0" xfId="8" applyFont="1" applyFill="1" applyAlignment="1">
      <alignment vertical="center" wrapText="1"/>
    </xf>
    <xf numFmtId="0" fontId="40" fillId="2" borderId="0" xfId="5" applyFont="1" applyFill="1"/>
    <xf numFmtId="0" fontId="40" fillId="2" borderId="0" xfId="5" applyFont="1" applyFill="1" applyAlignment="1">
      <alignment horizontal="right"/>
    </xf>
    <xf numFmtId="0" fontId="43" fillId="2" borderId="0" xfId="5" applyFont="1" applyFill="1" applyAlignment="1">
      <alignment horizontal="right"/>
    </xf>
    <xf numFmtId="0" fontId="102" fillId="0" borderId="0" xfId="4" applyFont="1" applyAlignment="1">
      <alignment vertical="center"/>
    </xf>
    <xf numFmtId="0" fontId="40" fillId="0" borderId="2" xfId="6" applyFont="1" applyBorder="1" applyAlignment="1">
      <alignment horizontal="center" vertical="center"/>
    </xf>
    <xf numFmtId="0" fontId="43" fillId="5" borderId="4" xfId="1" applyNumberFormat="1" applyFont="1" applyFill="1" applyBorder="1" applyAlignment="1">
      <alignment horizontal="right" vertical="center"/>
    </xf>
    <xf numFmtId="0" fontId="40" fillId="0" borderId="4" xfId="1" applyNumberFormat="1" applyFont="1" applyFill="1" applyBorder="1" applyAlignment="1">
      <alignment horizontal="right" vertical="center"/>
    </xf>
    <xf numFmtId="9" fontId="40" fillId="0" borderId="0" xfId="6" applyNumberFormat="1" applyFont="1" applyBorder="1" applyAlignment="1">
      <alignment horizontal="center" vertical="center"/>
    </xf>
    <xf numFmtId="9" fontId="43" fillId="5" borderId="4" xfId="1" applyNumberFormat="1" applyFont="1" applyFill="1" applyBorder="1" applyAlignment="1">
      <alignment horizontal="right" vertical="center"/>
    </xf>
    <xf numFmtId="9" fontId="40" fillId="0" borderId="4" xfId="1" applyNumberFormat="1" applyFont="1" applyFill="1" applyBorder="1" applyAlignment="1">
      <alignment horizontal="right" vertical="center"/>
    </xf>
    <xf numFmtId="9" fontId="40" fillId="0" borderId="2" xfId="11" applyNumberFormat="1" applyFont="1" applyBorder="1" applyAlignment="1">
      <alignment horizontal="right" vertical="center" wrapText="1"/>
    </xf>
    <xf numFmtId="9" fontId="40" fillId="0" borderId="4" xfId="6" applyNumberFormat="1" applyFont="1" applyBorder="1" applyAlignment="1">
      <alignment horizontal="center" vertical="center"/>
    </xf>
    <xf numFmtId="0" fontId="43" fillId="0" borderId="9" xfId="11" applyFont="1" applyBorder="1" applyAlignment="1">
      <alignment horizontal="center" vertical="center" wrapText="1"/>
    </xf>
    <xf numFmtId="0" fontId="40" fillId="0" borderId="9" xfId="11" applyFont="1" applyBorder="1" applyAlignment="1">
      <alignment horizontal="right" vertical="center" wrapText="1"/>
    </xf>
    <xf numFmtId="2" fontId="40" fillId="2" borderId="0" xfId="2" applyNumberFormat="1" applyFont="1" applyFill="1" applyAlignment="1">
      <alignment vertical="center"/>
    </xf>
    <xf numFmtId="182" fontId="43" fillId="5" borderId="0" xfId="8" applyNumberFormat="1" applyFont="1" applyFill="1" applyAlignment="1">
      <alignment vertical="center"/>
    </xf>
    <xf numFmtId="182" fontId="40" fillId="0" borderId="0" xfId="8" applyNumberFormat="1" applyFont="1" applyAlignment="1">
      <alignment vertical="center"/>
    </xf>
    <xf numFmtId="178" fontId="40" fillId="0" borderId="2" xfId="22" applyNumberFormat="1" applyFont="1" applyFill="1" applyBorder="1" applyAlignment="1">
      <alignment vertical="center" wrapText="1"/>
    </xf>
    <xf numFmtId="164" fontId="40" fillId="0" borderId="5" xfId="8" applyNumberFormat="1" applyFont="1" applyBorder="1" applyAlignment="1">
      <alignment horizontal="right" vertical="center"/>
    </xf>
    <xf numFmtId="0" fontId="67" fillId="8" borderId="0" xfId="6" applyFont="1" applyFill="1" applyBorder="1" applyAlignment="1">
      <alignment horizontal="center" vertical="center"/>
    </xf>
    <xf numFmtId="1" fontId="43" fillId="0" borderId="2" xfId="1" applyNumberFormat="1" applyFont="1" applyFill="1" applyBorder="1" applyAlignment="1">
      <alignment vertical="center" wrapText="1"/>
    </xf>
    <xf numFmtId="0" fontId="43" fillId="0" borderId="4" xfId="8" applyFont="1" applyBorder="1" applyAlignment="1">
      <alignment vertical="center"/>
    </xf>
    <xf numFmtId="1" fontId="43" fillId="0" borderId="2" xfId="1" applyNumberFormat="1" applyFont="1" applyFill="1" applyBorder="1" applyAlignment="1">
      <alignment horizontal="right" vertical="center" wrapText="1"/>
    </xf>
    <xf numFmtId="0" fontId="43" fillId="0" borderId="4" xfId="8" quotePrefix="1" applyFont="1" applyBorder="1" applyAlignment="1">
      <alignment horizontal="right" vertical="center"/>
    </xf>
    <xf numFmtId="0" fontId="40" fillId="0" borderId="3" xfId="8" applyFont="1" applyBorder="1" applyAlignment="1">
      <alignment vertical="center"/>
    </xf>
    <xf numFmtId="9" fontId="43" fillId="0" borderId="3" xfId="2" applyFont="1" applyFill="1" applyBorder="1" applyAlignment="1">
      <alignment horizontal="right" vertical="center" wrapText="1"/>
    </xf>
    <xf numFmtId="9" fontId="43" fillId="0" borderId="3" xfId="2" applyFont="1" applyFill="1" applyBorder="1" applyAlignment="1">
      <alignment vertical="center"/>
    </xf>
    <xf numFmtId="9" fontId="43" fillId="0" borderId="3" xfId="2" applyFont="1" applyFill="1" applyBorder="1" applyAlignment="1">
      <alignment horizontal="right" vertical="center"/>
    </xf>
    <xf numFmtId="0" fontId="40" fillId="0" borderId="4" xfId="8" applyFont="1" applyBorder="1" applyAlignment="1">
      <alignment vertical="center"/>
    </xf>
    <xf numFmtId="0" fontId="40" fillId="0" borderId="8" xfId="8" applyFont="1" applyBorder="1" applyAlignment="1">
      <alignment vertical="center"/>
    </xf>
    <xf numFmtId="0" fontId="43" fillId="2" borderId="3" xfId="8" applyFont="1" applyFill="1" applyBorder="1" applyAlignment="1">
      <alignment vertical="center"/>
    </xf>
    <xf numFmtId="1" fontId="43" fillId="5" borderId="3" xfId="1" applyNumberFormat="1" applyFont="1" applyFill="1" applyBorder="1" applyAlignment="1">
      <alignment horizontal="right" vertical="center" wrapText="1"/>
    </xf>
    <xf numFmtId="0" fontId="43" fillId="0" borderId="3" xfId="8" applyFont="1" applyBorder="1" applyAlignment="1">
      <alignment vertical="center"/>
    </xf>
    <xf numFmtId="0" fontId="51" fillId="6" borderId="0" xfId="5" applyFont="1" applyFill="1"/>
    <xf numFmtId="0" fontId="51" fillId="6" borderId="0" xfId="5" applyFont="1" applyFill="1" applyAlignment="1">
      <alignment horizontal="right"/>
    </xf>
    <xf numFmtId="0" fontId="43" fillId="5" borderId="0" xfId="8" applyFont="1" applyFill="1" applyAlignment="1">
      <alignment vertical="center"/>
    </xf>
    <xf numFmtId="1" fontId="43" fillId="0" borderId="3" xfId="1" applyNumberFormat="1" applyFont="1" applyFill="1" applyBorder="1" applyAlignment="1">
      <alignment horizontal="right" vertical="center" wrapText="1"/>
    </xf>
    <xf numFmtId="0" fontId="56" fillId="8" borderId="0" xfId="6" applyFont="1" applyFill="1" applyBorder="1" applyAlignment="1">
      <alignment horizontal="center" vertical="center"/>
    </xf>
    <xf numFmtId="0" fontId="55" fillId="8" borderId="0" xfId="6" applyFont="1" applyFill="1" applyBorder="1" applyAlignment="1">
      <alignment horizontal="center" vertical="center"/>
    </xf>
    <xf numFmtId="9" fontId="43" fillId="5" borderId="2" xfId="1" applyNumberFormat="1" applyFont="1" applyFill="1" applyBorder="1" applyAlignment="1">
      <alignment horizontal="right" vertical="center" wrapText="1"/>
    </xf>
    <xf numFmtId="9" fontId="40" fillId="0" borderId="2" xfId="1" applyNumberFormat="1" applyFont="1" applyFill="1" applyBorder="1" applyAlignment="1">
      <alignment horizontal="right" vertical="center" wrapText="1"/>
    </xf>
    <xf numFmtId="0" fontId="40" fillId="2" borderId="5" xfId="6" applyFont="1" applyFill="1" applyBorder="1" applyAlignment="1">
      <alignment horizontal="left" vertical="center" wrapText="1"/>
    </xf>
    <xf numFmtId="1" fontId="40" fillId="0" borderId="5" xfId="1" applyNumberFormat="1" applyFont="1" applyFill="1" applyBorder="1" applyAlignment="1">
      <alignment horizontal="right" vertical="center" wrapText="1"/>
    </xf>
    <xf numFmtId="172" fontId="40" fillId="0" borderId="5" xfId="1" applyNumberFormat="1" applyFont="1" applyFill="1" applyBorder="1" applyAlignment="1">
      <alignment horizontal="right" vertical="center" wrapText="1"/>
    </xf>
    <xf numFmtId="0" fontId="40" fillId="5" borderId="23" xfId="21" applyNumberFormat="1" applyFont="1" applyFill="1" applyBorder="1" applyAlignment="1">
      <alignment horizontal="left" vertical="center" wrapText="1" indent="1"/>
    </xf>
    <xf numFmtId="0" fontId="40" fillId="5" borderId="24" xfId="21" applyNumberFormat="1" applyFont="1" applyFill="1" applyBorder="1" applyAlignment="1">
      <alignment horizontal="left" vertical="center" wrapText="1" indent="1"/>
    </xf>
    <xf numFmtId="0" fontId="40" fillId="5" borderId="11" xfId="21" applyNumberFormat="1" applyFont="1" applyFill="1" applyBorder="1" applyAlignment="1">
      <alignment horizontal="left" vertical="center" wrapText="1" indent="1"/>
    </xf>
    <xf numFmtId="43" fontId="51" fillId="2" borderId="0" xfId="8" applyNumberFormat="1" applyFont="1" applyFill="1" applyAlignment="1">
      <alignment horizontal="left" vertical="top" wrapText="1"/>
    </xf>
    <xf numFmtId="3" fontId="43" fillId="0" borderId="0" xfId="6" applyNumberFormat="1" applyFont="1" applyBorder="1" applyAlignment="1">
      <alignment horizontal="right" vertical="center"/>
    </xf>
    <xf numFmtId="3" fontId="40" fillId="0" borderId="0" xfId="6" applyNumberFormat="1" applyFont="1" applyBorder="1" applyAlignment="1">
      <alignment horizontal="right" vertical="center"/>
    </xf>
    <xf numFmtId="172" fontId="40" fillId="0" borderId="4" xfId="21" applyNumberFormat="1" applyFont="1" applyFill="1" applyBorder="1" applyAlignment="1">
      <alignment horizontal="right" vertical="center" wrapText="1"/>
    </xf>
    <xf numFmtId="0" fontId="40" fillId="2" borderId="4" xfId="11" applyFont="1" applyFill="1" applyBorder="1" applyAlignment="1">
      <alignment horizontal="left" vertical="center" wrapText="1" indent="2"/>
    </xf>
    <xf numFmtId="3" fontId="43" fillId="0" borderId="4" xfId="11" applyNumberFormat="1" applyFont="1" applyBorder="1" applyAlignment="1">
      <alignment vertical="center" wrapText="1"/>
    </xf>
    <xf numFmtId="3" fontId="40" fillId="0" borderId="4" xfId="11" applyNumberFormat="1" applyFont="1" applyBorder="1" applyAlignment="1">
      <alignment vertical="center" wrapText="1"/>
    </xf>
    <xf numFmtId="3" fontId="43" fillId="0" borderId="3" xfId="8" applyNumberFormat="1" applyFont="1" applyBorder="1" applyAlignment="1">
      <alignment vertical="center"/>
    </xf>
    <xf numFmtId="172" fontId="40" fillId="0" borderId="3" xfId="21" applyNumberFormat="1" applyFont="1" applyFill="1" applyBorder="1" applyAlignment="1">
      <alignment horizontal="right" vertical="center" wrapText="1"/>
    </xf>
    <xf numFmtId="0" fontId="43" fillId="2" borderId="0" xfId="11" applyFont="1" applyFill="1" applyAlignment="1">
      <alignment horizontal="right" vertical="center" wrapText="1"/>
    </xf>
    <xf numFmtId="169" fontId="40" fillId="2" borderId="0" xfId="12" applyNumberFormat="1" applyFont="1" applyFill="1" applyBorder="1" applyAlignment="1">
      <alignment horizontal="right" vertical="center"/>
    </xf>
    <xf numFmtId="0" fontId="104" fillId="2" borderId="0" xfId="5" applyFont="1" applyFill="1"/>
    <xf numFmtId="0" fontId="55" fillId="2" borderId="0" xfId="6" applyFont="1" applyFill="1" applyBorder="1" applyAlignment="1">
      <alignment horizontal="left" vertical="center"/>
    </xf>
    <xf numFmtId="0" fontId="40" fillId="2" borderId="4" xfId="11" applyFont="1" applyFill="1" applyBorder="1" applyAlignment="1">
      <alignment horizontal="left" vertical="center" wrapText="1"/>
    </xf>
    <xf numFmtId="168" fontId="40" fillId="0" borderId="2" xfId="21" applyNumberFormat="1" applyFont="1" applyFill="1" applyBorder="1" applyAlignment="1">
      <alignment horizontal="right" vertical="center" wrapText="1"/>
    </xf>
    <xf numFmtId="0" fontId="40" fillId="2" borderId="0" xfId="6" applyFont="1" applyFill="1" applyBorder="1" applyAlignment="1">
      <alignment horizontal="left" vertical="center" indent="2"/>
    </xf>
    <xf numFmtId="3" fontId="43" fillId="0" borderId="0" xfId="6" applyNumberFormat="1" applyFont="1" applyBorder="1" applyAlignment="1">
      <alignment vertical="center"/>
    </xf>
    <xf numFmtId="3" fontId="40" fillId="0" borderId="0" xfId="6" applyNumberFormat="1" applyFont="1" applyBorder="1" applyAlignment="1">
      <alignment vertical="center"/>
    </xf>
    <xf numFmtId="172" fontId="40" fillId="0" borderId="2" xfId="21" applyNumberFormat="1" applyFont="1" applyFill="1" applyBorder="1" applyAlignment="1">
      <alignment horizontal="right" vertical="center" wrapText="1"/>
    </xf>
    <xf numFmtId="0" fontId="40" fillId="0" borderId="4" xfId="11" applyFont="1" applyBorder="1" applyAlignment="1">
      <alignment horizontal="left" vertical="center" wrapText="1"/>
    </xf>
    <xf numFmtId="0" fontId="40" fillId="2" borderId="3" xfId="11" applyFont="1" applyFill="1" applyBorder="1" applyAlignment="1">
      <alignment horizontal="left" vertical="center" wrapText="1" indent="2"/>
    </xf>
    <xf numFmtId="3" fontId="43" fillId="0" borderId="3" xfId="11" applyNumberFormat="1" applyFont="1" applyBorder="1" applyAlignment="1">
      <alignment vertical="center" wrapText="1"/>
    </xf>
    <xf numFmtId="3" fontId="40" fillId="0" borderId="3" xfId="11" applyNumberFormat="1" applyFont="1" applyBorder="1" applyAlignment="1">
      <alignment vertical="center" wrapText="1"/>
    </xf>
    <xf numFmtId="172" fontId="40" fillId="2" borderId="0" xfId="1" applyNumberFormat="1" applyFont="1" applyFill="1" applyBorder="1" applyAlignment="1">
      <alignment horizontal="right" vertical="center" wrapText="1"/>
    </xf>
    <xf numFmtId="172" fontId="40" fillId="0" borderId="4" xfId="21" quotePrefix="1" applyNumberFormat="1" applyFont="1" applyFill="1" applyBorder="1" applyAlignment="1">
      <alignment horizontal="right" vertical="center" wrapText="1"/>
    </xf>
    <xf numFmtId="0" fontId="40" fillId="2" borderId="3" xfId="11" applyFont="1" applyFill="1" applyBorder="1" applyAlignment="1">
      <alignment horizontal="left" vertical="center" wrapText="1"/>
    </xf>
    <xf numFmtId="172" fontId="40" fillId="0" borderId="3" xfId="21" quotePrefix="1" applyNumberFormat="1" applyFont="1" applyFill="1" applyBorder="1" applyAlignment="1">
      <alignment horizontal="right" vertical="center" wrapText="1"/>
    </xf>
    <xf numFmtId="0" fontId="40" fillId="0" borderId="0" xfId="11" applyFont="1" applyAlignment="1">
      <alignment horizontal="left" vertical="center"/>
    </xf>
    <xf numFmtId="43" fontId="53" fillId="2" borderId="0" xfId="8" applyNumberFormat="1" applyFont="1" applyFill="1" applyAlignment="1">
      <alignment horizontal="right" vertical="center" wrapText="1"/>
    </xf>
    <xf numFmtId="175" fontId="43" fillId="0" borderId="0" xfId="6" applyNumberFormat="1" applyFont="1" applyBorder="1" applyAlignment="1">
      <alignment vertical="center"/>
    </xf>
    <xf numFmtId="175" fontId="40" fillId="0" borderId="0" xfId="6" applyNumberFormat="1" applyFont="1" applyBorder="1" applyAlignment="1">
      <alignment vertical="center"/>
    </xf>
    <xf numFmtId="173" fontId="40" fillId="0" borderId="2" xfId="21" applyNumberFormat="1" applyFont="1" applyFill="1" applyBorder="1" applyAlignment="1">
      <alignment horizontal="right" vertical="center" wrapText="1"/>
    </xf>
    <xf numFmtId="175" fontId="43" fillId="0" borderId="4" xfId="11" applyNumberFormat="1" applyFont="1" applyBorder="1" applyAlignment="1">
      <alignment vertical="center" wrapText="1"/>
    </xf>
    <xf numFmtId="175" fontId="40" fillId="0" borderId="4" xfId="11" applyNumberFormat="1" applyFont="1" applyBorder="1" applyAlignment="1">
      <alignment vertical="center" wrapText="1"/>
    </xf>
    <xf numFmtId="173" fontId="40" fillId="0" borderId="4" xfId="21" applyNumberFormat="1" applyFont="1" applyFill="1" applyBorder="1" applyAlignment="1">
      <alignment horizontal="right" vertical="center" wrapText="1"/>
    </xf>
    <xf numFmtId="175" fontId="43" fillId="0" borderId="3" xfId="8" applyNumberFormat="1" applyFont="1" applyBorder="1" applyAlignment="1">
      <alignment vertical="center"/>
    </xf>
    <xf numFmtId="175" fontId="40" fillId="0" borderId="3" xfId="8" applyNumberFormat="1" applyFont="1" applyBorder="1" applyAlignment="1">
      <alignment vertical="center"/>
    </xf>
    <xf numFmtId="173" fontId="40" fillId="0" borderId="3" xfId="21" applyNumberFormat="1" applyFont="1" applyFill="1" applyBorder="1" applyAlignment="1">
      <alignment horizontal="right" vertical="center" wrapText="1"/>
    </xf>
    <xf numFmtId="0" fontId="105" fillId="2" borderId="0" xfId="4" applyFont="1" applyFill="1" applyAlignment="1">
      <alignment vertical="center"/>
    </xf>
    <xf numFmtId="172" fontId="40" fillId="0" borderId="3" xfId="8" applyNumberFormat="1" applyFont="1" applyBorder="1" applyAlignment="1">
      <alignment horizontal="right" vertical="center"/>
    </xf>
    <xf numFmtId="0" fontId="40" fillId="2" borderId="2" xfId="0" applyFont="1" applyFill="1" applyBorder="1" applyAlignment="1">
      <alignment vertical="top" wrapText="1"/>
    </xf>
    <xf numFmtId="0" fontId="40" fillId="0" borderId="2" xfId="0" applyFont="1" applyBorder="1" applyAlignment="1">
      <alignment vertical="top" wrapText="1"/>
    </xf>
    <xf numFmtId="3" fontId="79" fillId="0" borderId="2" xfId="1" applyNumberFormat="1" applyFont="1" applyFill="1" applyBorder="1" applyAlignment="1">
      <alignment horizontal="right" vertical="top" wrapText="1"/>
    </xf>
    <xf numFmtId="0" fontId="40" fillId="5" borderId="2" xfId="0" applyFont="1" applyFill="1" applyBorder="1" applyAlignment="1">
      <alignment horizontal="left" vertical="top" wrapText="1" indent="1"/>
    </xf>
    <xf numFmtId="0" fontId="40" fillId="2" borderId="4" xfId="0" applyFont="1" applyFill="1" applyBorder="1" applyAlignment="1">
      <alignment vertical="top" wrapText="1"/>
    </xf>
    <xf numFmtId="0" fontId="40" fillId="0" borderId="4" xfId="0" applyFont="1" applyBorder="1" applyAlignment="1">
      <alignment vertical="top" wrapText="1"/>
    </xf>
    <xf numFmtId="0" fontId="79" fillId="0" borderId="4" xfId="0" applyFont="1" applyBorder="1" applyAlignment="1">
      <alignment horizontal="right" vertical="top" wrapText="1"/>
    </xf>
    <xf numFmtId="0" fontId="40" fillId="5" borderId="4" xfId="0" applyFont="1" applyFill="1" applyBorder="1" applyAlignment="1">
      <alignment horizontal="left" vertical="top" wrapText="1" indent="1"/>
    </xf>
    <xf numFmtId="0" fontId="40" fillId="2" borderId="8" xfId="0" applyFont="1" applyFill="1" applyBorder="1" applyAlignment="1">
      <alignment vertical="top" wrapText="1"/>
    </xf>
    <xf numFmtId="0" fontId="40" fillId="0" borderId="8" xfId="0" applyFont="1" applyBorder="1" applyAlignment="1">
      <alignment vertical="top" wrapText="1"/>
    </xf>
    <xf numFmtId="0" fontId="40" fillId="5" borderId="8" xfId="0" applyFont="1" applyFill="1" applyBorder="1" applyAlignment="1">
      <alignment horizontal="left" vertical="top" wrapText="1" indent="1"/>
    </xf>
    <xf numFmtId="0" fontId="40" fillId="2" borderId="3" xfId="0" applyFont="1" applyFill="1" applyBorder="1" applyAlignment="1">
      <alignment vertical="top" wrapText="1"/>
    </xf>
    <xf numFmtId="0" fontId="40" fillId="0" borderId="3" xfId="0" applyFont="1" applyBorder="1" applyAlignment="1">
      <alignment vertical="top" wrapText="1"/>
    </xf>
    <xf numFmtId="0" fontId="79" fillId="0" borderId="3" xfId="0" applyFont="1" applyBorder="1" applyAlignment="1">
      <alignment horizontal="right" vertical="top" wrapText="1"/>
    </xf>
    <xf numFmtId="0" fontId="40" fillId="5" borderId="3" xfId="0" applyFont="1" applyFill="1" applyBorder="1" applyAlignment="1">
      <alignment horizontal="left" vertical="top" wrapText="1" indent="1"/>
    </xf>
    <xf numFmtId="0" fontId="1" fillId="2" borderId="0" xfId="5" applyFont="1" applyFill="1" applyAlignment="1">
      <alignment vertical="top" wrapText="1"/>
    </xf>
    <xf numFmtId="0" fontId="106" fillId="2" borderId="26" xfId="60" applyFont="1" applyFill="1" applyBorder="1"/>
    <xf numFmtId="0" fontId="1" fillId="2" borderId="27" xfId="0" applyFont="1" applyFill="1" applyBorder="1"/>
    <xf numFmtId="0" fontId="1" fillId="2" borderId="28" xfId="0" applyFont="1" applyFill="1" applyBorder="1"/>
    <xf numFmtId="0" fontId="51" fillId="0" borderId="0" xfId="5" applyFont="1" applyAlignment="1">
      <alignment vertical="top"/>
    </xf>
    <xf numFmtId="0" fontId="58" fillId="7" borderId="0" xfId="0" applyFont="1" applyFill="1" applyAlignment="1">
      <alignment wrapText="1"/>
    </xf>
    <xf numFmtId="3" fontId="43" fillId="5" borderId="5" xfId="6" applyNumberFormat="1" applyFont="1" applyFill="1" applyBorder="1" applyAlignment="1">
      <alignment horizontal="right" vertical="center"/>
    </xf>
    <xf numFmtId="3" fontId="40" fillId="0" borderId="5" xfId="6" applyNumberFormat="1" applyFont="1" applyBorder="1" applyAlignment="1">
      <alignment horizontal="right" vertical="center"/>
    </xf>
    <xf numFmtId="172" fontId="40" fillId="0" borderId="5" xfId="21" applyNumberFormat="1" applyFont="1" applyFill="1" applyBorder="1" applyAlignment="1">
      <alignment horizontal="right" vertical="center" wrapText="1"/>
    </xf>
    <xf numFmtId="168" fontId="40" fillId="0" borderId="5" xfId="21" applyNumberFormat="1" applyFont="1" applyFill="1" applyBorder="1" applyAlignment="1">
      <alignment horizontal="right" vertical="center" wrapText="1"/>
    </xf>
    <xf numFmtId="0" fontId="51" fillId="2" borderId="0" xfId="6" applyFont="1" applyFill="1" applyBorder="1" applyAlignment="1">
      <alignment horizontal="left" vertical="center"/>
    </xf>
    <xf numFmtId="168" fontId="51" fillId="2" borderId="0" xfId="1" applyNumberFormat="1" applyFont="1" applyFill="1" applyBorder="1" applyAlignment="1">
      <alignment horizontal="right" vertical="center" wrapText="1"/>
    </xf>
    <xf numFmtId="0" fontId="60" fillId="2" borderId="0" xfId="4" applyFont="1" applyFill="1" applyAlignment="1">
      <alignment vertical="center"/>
    </xf>
    <xf numFmtId="0" fontId="59" fillId="2" borderId="0" xfId="4" applyFont="1" applyFill="1" applyAlignment="1">
      <alignment vertical="center"/>
    </xf>
    <xf numFmtId="168" fontId="40" fillId="2" borderId="0" xfId="1" applyNumberFormat="1" applyFont="1" applyFill="1" applyBorder="1" applyAlignment="1">
      <alignment horizontal="right" vertical="center" wrapText="1"/>
    </xf>
    <xf numFmtId="171" fontId="40" fillId="2" borderId="2" xfId="15" applyNumberFormat="1" applyFont="1" applyFill="1" applyBorder="1" applyAlignment="1">
      <alignment horizontal="right" vertical="center" wrapText="1"/>
    </xf>
    <xf numFmtId="0" fontId="40" fillId="0" borderId="4" xfId="11" applyFont="1" applyBorder="1" applyAlignment="1">
      <alignment horizontal="left" vertical="center" wrapText="1" indent="2"/>
    </xf>
    <xf numFmtId="171" fontId="43" fillId="5" borderId="4" xfId="11" applyNumberFormat="1" applyFont="1" applyFill="1" applyBorder="1" applyAlignment="1">
      <alignment vertical="center" wrapText="1"/>
    </xf>
    <xf numFmtId="171" fontId="40" fillId="0" borderId="4" xfId="11" applyNumberFormat="1" applyFont="1" applyBorder="1" applyAlignment="1">
      <alignment vertical="center" wrapText="1"/>
    </xf>
    <xf numFmtId="171" fontId="40" fillId="0" borderId="2" xfId="11" applyNumberFormat="1" applyFont="1" applyBorder="1" applyAlignment="1">
      <alignment horizontal="right" vertical="center" wrapText="1"/>
    </xf>
    <xf numFmtId="171" fontId="40" fillId="0" borderId="2" xfId="15" applyNumberFormat="1" applyFont="1" applyFill="1" applyBorder="1" applyAlignment="1">
      <alignment horizontal="right" vertical="center" wrapText="1"/>
    </xf>
    <xf numFmtId="171" fontId="43" fillId="5" borderId="2" xfId="11" applyNumberFormat="1" applyFont="1" applyFill="1" applyBorder="1" applyAlignment="1">
      <alignment vertical="center" wrapText="1"/>
    </xf>
    <xf numFmtId="171" fontId="40" fillId="0" borderId="2" xfId="11" applyNumberFormat="1" applyFont="1" applyBorder="1" applyAlignment="1">
      <alignment vertical="center" wrapText="1"/>
    </xf>
    <xf numFmtId="176" fontId="0" fillId="2" borderId="0" xfId="0" applyNumberFormat="1" applyFill="1"/>
    <xf numFmtId="0" fontId="43" fillId="0" borderId="2" xfId="11" applyFont="1" applyBorder="1" applyAlignment="1">
      <alignment horizontal="right" vertical="center" wrapText="1"/>
    </xf>
    <xf numFmtId="10" fontId="43" fillId="5" borderId="2" xfId="11" applyNumberFormat="1" applyFont="1" applyFill="1" applyBorder="1" applyAlignment="1">
      <alignment vertical="center" wrapText="1"/>
    </xf>
    <xf numFmtId="10" fontId="40" fillId="0" borderId="2" xfId="11" applyNumberFormat="1" applyFont="1" applyBorder="1" applyAlignment="1">
      <alignment vertical="center" wrapText="1"/>
    </xf>
    <xf numFmtId="0" fontId="40" fillId="0" borderId="3" xfId="8" applyFont="1" applyBorder="1" applyAlignment="1">
      <alignment horizontal="left" vertical="center" indent="2"/>
    </xf>
    <xf numFmtId="171" fontId="43" fillId="5" borderId="3" xfId="8" applyNumberFormat="1" applyFont="1" applyFill="1" applyBorder="1" applyAlignment="1">
      <alignment vertical="center"/>
    </xf>
    <xf numFmtId="171" fontId="40" fillId="0" borderId="3" xfId="8" applyNumberFormat="1" applyFont="1" applyBorder="1" applyAlignment="1">
      <alignment vertical="center"/>
    </xf>
    <xf numFmtId="171" fontId="40" fillId="0" borderId="3" xfId="11" applyNumberFormat="1" applyFont="1" applyBorder="1" applyAlignment="1">
      <alignment horizontal="right" vertical="center" wrapText="1"/>
    </xf>
    <xf numFmtId="171" fontId="40" fillId="0" borderId="3" xfId="8" applyNumberFormat="1" applyFont="1" applyBorder="1" applyAlignment="1">
      <alignment horizontal="right" vertical="center"/>
    </xf>
    <xf numFmtId="171" fontId="40" fillId="0" borderId="3" xfId="15" applyNumberFormat="1" applyFont="1" applyFill="1" applyBorder="1" applyAlignment="1">
      <alignment horizontal="right" vertical="center"/>
    </xf>
    <xf numFmtId="171" fontId="40" fillId="2" borderId="0" xfId="15" applyNumberFormat="1" applyFont="1" applyFill="1" applyBorder="1" applyAlignment="1">
      <alignment horizontal="right" vertical="center"/>
    </xf>
    <xf numFmtId="0" fontId="40" fillId="2" borderId="0" xfId="8" applyFont="1" applyFill="1" applyAlignment="1">
      <alignment horizontal="left" vertical="center" indent="2"/>
    </xf>
    <xf numFmtId="0" fontId="40" fillId="0" borderId="0" xfId="8" applyFont="1" applyAlignment="1">
      <alignment horizontal="left" vertical="center"/>
    </xf>
    <xf numFmtId="0" fontId="51" fillId="0" borderId="0" xfId="8" applyFont="1" applyAlignment="1">
      <alignment horizontal="left" vertical="center" indent="2"/>
    </xf>
    <xf numFmtId="171" fontId="51" fillId="0" borderId="0" xfId="15" applyNumberFormat="1" applyFont="1" applyFill="1" applyBorder="1" applyAlignment="1">
      <alignment horizontal="right" vertical="center"/>
    </xf>
    <xf numFmtId="0" fontId="57" fillId="2" borderId="0" xfId="8" applyFont="1" applyFill="1" applyAlignment="1">
      <alignment horizontal="left" vertical="center"/>
    </xf>
    <xf numFmtId="171" fontId="40" fillId="2" borderId="2" xfId="16" applyNumberFormat="1" applyFont="1" applyFill="1" applyBorder="1" applyAlignment="1">
      <alignment horizontal="right" vertical="center" wrapText="1"/>
    </xf>
    <xf numFmtId="171" fontId="40" fillId="0" borderId="4" xfId="11" applyNumberFormat="1" applyFont="1" applyBorder="1" applyAlignment="1">
      <alignment horizontal="right" vertical="center" wrapText="1"/>
    </xf>
    <xf numFmtId="171" fontId="40" fillId="0" borderId="4" xfId="16" applyNumberFormat="1" applyFont="1" applyFill="1" applyBorder="1" applyAlignment="1">
      <alignment horizontal="right" vertical="center" wrapText="1"/>
    </xf>
    <xf numFmtId="9" fontId="0" fillId="2" borderId="0" xfId="0" applyNumberFormat="1" applyFill="1"/>
    <xf numFmtId="171" fontId="43" fillId="5" borderId="2" xfId="8" applyNumberFormat="1" applyFont="1" applyFill="1" applyBorder="1" applyAlignment="1">
      <alignment vertical="center"/>
    </xf>
    <xf numFmtId="171" fontId="40" fillId="0" borderId="2" xfId="8" applyNumberFormat="1" applyFont="1" applyBorder="1" applyAlignment="1">
      <alignment vertical="center"/>
    </xf>
    <xf numFmtId="171" fontId="40" fillId="0" borderId="4" xfId="8" applyNumberFormat="1" applyFont="1" applyBorder="1" applyAlignment="1">
      <alignment horizontal="right" vertical="center"/>
    </xf>
    <xf numFmtId="171" fontId="40" fillId="0" borderId="4" xfId="16" applyNumberFormat="1" applyFont="1" applyFill="1" applyBorder="1" applyAlignment="1">
      <alignment horizontal="right" vertical="center"/>
    </xf>
    <xf numFmtId="171" fontId="40" fillId="0" borderId="2" xfId="8" applyNumberFormat="1" applyFont="1" applyBorder="1" applyAlignment="1">
      <alignment horizontal="right" vertical="center"/>
    </xf>
    <xf numFmtId="0" fontId="43" fillId="0" borderId="2" xfId="8" applyFont="1" applyBorder="1" applyAlignment="1">
      <alignment vertical="center"/>
    </xf>
    <xf numFmtId="171" fontId="40" fillId="0" borderId="2" xfId="16" applyNumberFormat="1" applyFont="1" applyFill="1" applyBorder="1" applyAlignment="1">
      <alignment horizontal="right" vertical="center" wrapText="1"/>
    </xf>
    <xf numFmtId="171" fontId="40" fillId="0" borderId="3" xfId="16" applyNumberFormat="1" applyFont="1" applyFill="1" applyBorder="1" applyAlignment="1">
      <alignment horizontal="right" vertical="center"/>
    </xf>
    <xf numFmtId="171" fontId="51" fillId="2" borderId="0" xfId="16" applyNumberFormat="1" applyFont="1" applyFill="1" applyBorder="1" applyAlignment="1">
      <alignment horizontal="right" vertical="center"/>
    </xf>
    <xf numFmtId="170" fontId="43" fillId="5" borderId="2" xfId="6" applyNumberFormat="1" applyFont="1" applyFill="1" applyBorder="1" applyAlignment="1">
      <alignment horizontal="right" vertical="center"/>
    </xf>
    <xf numFmtId="170" fontId="40" fillId="0" borderId="2" xfId="6" applyNumberFormat="1" applyFont="1" applyBorder="1" applyAlignment="1">
      <alignment horizontal="right" vertical="center"/>
    </xf>
    <xf numFmtId="170" fontId="40" fillId="2" borderId="2" xfId="1" applyNumberFormat="1" applyFont="1" applyFill="1" applyBorder="1" applyAlignment="1">
      <alignment horizontal="right" vertical="center" wrapText="1"/>
    </xf>
    <xf numFmtId="0" fontId="43" fillId="5" borderId="2" xfId="11" applyFont="1" applyFill="1" applyBorder="1" applyAlignment="1">
      <alignment horizontal="right" vertical="center" wrapText="1"/>
    </xf>
    <xf numFmtId="0" fontId="43" fillId="5" borderId="0" xfId="8" applyFont="1" applyFill="1" applyAlignment="1">
      <alignment horizontal="right" vertical="center"/>
    </xf>
    <xf numFmtId="0" fontId="0" fillId="2" borderId="27" xfId="0" applyFill="1" applyBorder="1"/>
    <xf numFmtId="0" fontId="0" fillId="2" borderId="28" xfId="0" applyFill="1" applyBorder="1"/>
    <xf numFmtId="0" fontId="109" fillId="2" borderId="0" xfId="8" applyFont="1" applyFill="1" applyAlignment="1">
      <alignment horizontal="right" vertical="center" wrapText="1"/>
    </xf>
    <xf numFmtId="0" fontId="110" fillId="2" borderId="0" xfId="5" applyFont="1" applyFill="1"/>
    <xf numFmtId="0" fontId="62" fillId="2" borderId="0" xfId="4" applyFont="1" applyFill="1" applyAlignment="1">
      <alignment horizontal="center" vertical="center"/>
    </xf>
    <xf numFmtId="0" fontId="62" fillId="8" borderId="0" xfId="4" applyFont="1" applyFill="1" applyAlignment="1">
      <alignment vertical="center"/>
    </xf>
    <xf numFmtId="0" fontId="109" fillId="8" borderId="0" xfId="8" applyFont="1" applyFill="1" applyAlignment="1">
      <alignment horizontal="right" vertical="center" wrapText="1"/>
    </xf>
    <xf numFmtId="0" fontId="67" fillId="8" borderId="0" xfId="4" applyFont="1" applyFill="1" applyAlignment="1">
      <alignment horizontal="right" vertical="center"/>
    </xf>
    <xf numFmtId="0" fontId="62" fillId="8" borderId="0" xfId="4" applyFont="1" applyFill="1" applyAlignment="1">
      <alignment horizontal="center" vertical="center"/>
    </xf>
    <xf numFmtId="168" fontId="40" fillId="5" borderId="2" xfId="21" applyNumberFormat="1" applyFont="1" applyFill="1" applyBorder="1" applyAlignment="1">
      <alignment horizontal="right" vertical="center" wrapText="1"/>
    </xf>
    <xf numFmtId="0" fontId="51" fillId="2" borderId="0" xfId="11" applyFont="1" applyFill="1" applyAlignment="1">
      <alignment horizontal="left" vertical="center" wrapText="1"/>
    </xf>
    <xf numFmtId="172" fontId="40" fillId="0" borderId="0" xfId="1" quotePrefix="1" applyNumberFormat="1" applyFont="1" applyFill="1" applyBorder="1" applyAlignment="1">
      <alignment horizontal="right" vertical="center" wrapText="1"/>
    </xf>
    <xf numFmtId="172" fontId="40" fillId="5" borderId="2" xfId="1" applyNumberFormat="1" applyFont="1" applyFill="1" applyBorder="1" applyAlignment="1">
      <alignment horizontal="right" vertical="center" wrapText="1"/>
    </xf>
    <xf numFmtId="0" fontId="51" fillId="2" borderId="5" xfId="11" applyFont="1" applyFill="1" applyBorder="1" applyAlignment="1">
      <alignment horizontal="left" vertical="center" wrapText="1"/>
    </xf>
    <xf numFmtId="0" fontId="43" fillId="2" borderId="5" xfId="11" applyFont="1" applyFill="1" applyBorder="1" applyAlignment="1">
      <alignment horizontal="left" vertical="center" wrapText="1"/>
    </xf>
    <xf numFmtId="172" fontId="43" fillId="5" borderId="3" xfId="1" quotePrefix="1" applyNumberFormat="1" applyFont="1" applyFill="1" applyBorder="1" applyAlignment="1">
      <alignment horizontal="right" vertical="center" wrapText="1"/>
    </xf>
    <xf numFmtId="168" fontId="43" fillId="5" borderId="5" xfId="8" applyNumberFormat="1" applyFont="1" applyFill="1" applyBorder="1" applyAlignment="1">
      <alignment horizontal="right" vertical="center" wrapText="1"/>
    </xf>
    <xf numFmtId="1" fontId="40" fillId="5" borderId="2" xfId="21" applyNumberFormat="1" applyFont="1" applyFill="1" applyBorder="1" applyAlignment="1">
      <alignment horizontal="right" vertical="center" wrapText="1"/>
    </xf>
    <xf numFmtId="173" fontId="1" fillId="2" borderId="0" xfId="1" applyNumberFormat="1" applyFont="1" applyFill="1"/>
    <xf numFmtId="168" fontId="43" fillId="5" borderId="0" xfId="8" applyNumberFormat="1" applyFont="1" applyFill="1" applyAlignment="1">
      <alignment horizontal="right" vertical="center" wrapText="1"/>
    </xf>
    <xf numFmtId="0" fontId="40" fillId="2" borderId="5" xfId="11" applyFont="1" applyFill="1" applyBorder="1" applyAlignment="1">
      <alignment horizontal="left" vertical="center" wrapText="1"/>
    </xf>
    <xf numFmtId="3" fontId="40" fillId="5" borderId="0" xfId="11" applyNumberFormat="1" applyFont="1" applyFill="1" applyAlignment="1">
      <alignment horizontal="right" vertical="center" wrapText="1"/>
    </xf>
    <xf numFmtId="3" fontId="40" fillId="0" borderId="0" xfId="11" applyNumberFormat="1" applyFont="1" applyAlignment="1">
      <alignment horizontal="right" vertical="center" wrapText="1"/>
    </xf>
    <xf numFmtId="168" fontId="40" fillId="0" borderId="0" xfId="8" applyNumberFormat="1" applyFont="1" applyAlignment="1">
      <alignment horizontal="right" vertical="center" wrapText="1"/>
    </xf>
    <xf numFmtId="168" fontId="40" fillId="0" borderId="0" xfId="21" applyNumberFormat="1" applyFont="1" applyFill="1" applyBorder="1" applyAlignment="1">
      <alignment horizontal="right" vertical="center" wrapText="1"/>
    </xf>
    <xf numFmtId="3" fontId="43" fillId="5" borderId="3" xfId="11" applyNumberFormat="1" applyFont="1" applyFill="1" applyBorder="1" applyAlignment="1">
      <alignment horizontal="right" vertical="center" wrapText="1"/>
    </xf>
    <xf numFmtId="3" fontId="40" fillId="0" borderId="3" xfId="11" applyNumberFormat="1" applyFont="1" applyBorder="1" applyAlignment="1">
      <alignment horizontal="right" vertical="center" wrapText="1"/>
    </xf>
    <xf numFmtId="172" fontId="43" fillId="0" borderId="5" xfId="1" applyNumberFormat="1" applyFont="1" applyFill="1" applyBorder="1" applyAlignment="1">
      <alignment horizontal="right" vertical="center" wrapText="1"/>
    </xf>
    <xf numFmtId="172" fontId="43" fillId="0" borderId="3" xfId="1" quotePrefix="1" applyNumberFormat="1" applyFont="1" applyFill="1" applyBorder="1" applyAlignment="1">
      <alignment horizontal="right" vertical="center" wrapText="1"/>
    </xf>
    <xf numFmtId="0" fontId="40" fillId="2" borderId="2" xfId="11" applyFont="1" applyFill="1" applyBorder="1" applyAlignment="1">
      <alignment horizontal="left" vertical="center" wrapText="1"/>
    </xf>
    <xf numFmtId="3" fontId="40" fillId="5" borderId="2" xfId="11" applyNumberFormat="1" applyFont="1" applyFill="1" applyBorder="1" applyAlignment="1">
      <alignment horizontal="right" vertical="center" wrapText="1"/>
    </xf>
    <xf numFmtId="3" fontId="40" fillId="0" borderId="2" xfId="11" applyNumberFormat="1" applyFont="1" applyBorder="1" applyAlignment="1">
      <alignment horizontal="right" vertical="center" wrapText="1"/>
    </xf>
    <xf numFmtId="3" fontId="40" fillId="5" borderId="5" xfId="11" applyNumberFormat="1" applyFont="1" applyFill="1" applyBorder="1" applyAlignment="1">
      <alignment horizontal="right" vertical="center" wrapText="1"/>
    </xf>
    <xf numFmtId="3" fontId="40" fillId="0" borderId="5" xfId="11" applyNumberFormat="1" applyFont="1" applyBorder="1" applyAlignment="1">
      <alignment horizontal="right" vertical="center" wrapText="1"/>
    </xf>
    <xf numFmtId="1" fontId="40" fillId="0" borderId="5" xfId="8" applyNumberFormat="1" applyFont="1" applyBorder="1" applyAlignment="1">
      <alignment horizontal="right" vertical="center" wrapText="1"/>
    </xf>
    <xf numFmtId="168" fontId="40" fillId="0" borderId="3" xfId="21" quotePrefix="1" applyNumberFormat="1" applyFont="1" applyFill="1" applyBorder="1" applyAlignment="1">
      <alignment horizontal="right" vertical="center" wrapText="1"/>
    </xf>
    <xf numFmtId="3" fontId="43" fillId="5" borderId="5" xfId="11" applyNumberFormat="1" applyFont="1" applyFill="1" applyBorder="1" applyAlignment="1">
      <alignment horizontal="right" vertical="center" wrapText="1"/>
    </xf>
    <xf numFmtId="168" fontId="43" fillId="0" borderId="16" xfId="8" applyNumberFormat="1" applyFont="1" applyBorder="1" applyAlignment="1">
      <alignment horizontal="right" vertical="center" wrapText="1"/>
    </xf>
    <xf numFmtId="168" fontId="43" fillId="0" borderId="5" xfId="8" applyNumberFormat="1" applyFont="1" applyBorder="1" applyAlignment="1">
      <alignment horizontal="right" vertical="center" wrapText="1"/>
    </xf>
    <xf numFmtId="168" fontId="43" fillId="0" borderId="0" xfId="8" applyNumberFormat="1" applyFont="1" applyAlignment="1">
      <alignment horizontal="right" vertical="center" wrapText="1"/>
    </xf>
    <xf numFmtId="168" fontId="43" fillId="0" borderId="0" xfId="21" applyNumberFormat="1" applyFont="1" applyFill="1" applyBorder="1" applyAlignment="1">
      <alignment horizontal="right" vertical="center" wrapText="1"/>
    </xf>
    <xf numFmtId="168" fontId="43" fillId="0" borderId="5" xfId="21" applyNumberFormat="1" applyFont="1" applyFill="1" applyBorder="1" applyAlignment="1">
      <alignment horizontal="right" vertical="center" wrapText="1"/>
    </xf>
    <xf numFmtId="0" fontId="40" fillId="2" borderId="27" xfId="0" applyFont="1" applyFill="1" applyBorder="1"/>
    <xf numFmtId="0" fontId="40" fillId="2" borderId="28" xfId="0" applyFont="1" applyFill="1" applyBorder="1"/>
    <xf numFmtId="3" fontId="111" fillId="0" borderId="0" xfId="0" applyNumberFormat="1" applyFont="1"/>
    <xf numFmtId="43" fontId="1" fillId="2" borderId="0" xfId="0" applyNumberFormat="1" applyFont="1" applyFill="1"/>
    <xf numFmtId="0" fontId="40" fillId="0" borderId="0" xfId="6" applyFont="1" applyBorder="1" applyAlignment="1">
      <alignment horizontal="left" vertical="center" wrapText="1"/>
    </xf>
    <xf numFmtId="168" fontId="43" fillId="5" borderId="2" xfId="21" applyNumberFormat="1" applyFont="1" applyFill="1" applyBorder="1" applyAlignment="1">
      <alignment horizontal="right" vertical="center" wrapText="1"/>
    </xf>
    <xf numFmtId="168" fontId="43" fillId="5" borderId="3" xfId="21" applyNumberFormat="1" applyFont="1" applyFill="1" applyBorder="1" applyAlignment="1">
      <alignment horizontal="right" vertical="center" wrapText="1"/>
    </xf>
    <xf numFmtId="172" fontId="40" fillId="5" borderId="11" xfId="21" applyNumberFormat="1" applyFont="1" applyFill="1" applyBorder="1" applyAlignment="1">
      <alignment horizontal="right" vertical="center" wrapText="1"/>
    </xf>
    <xf numFmtId="4" fontId="1" fillId="2" borderId="0" xfId="0" applyNumberFormat="1" applyFont="1" applyFill="1"/>
    <xf numFmtId="43" fontId="1" fillId="0" borderId="0" xfId="0" applyNumberFormat="1" applyFont="1"/>
    <xf numFmtId="166" fontId="1" fillId="0" borderId="0" xfId="1" applyFont="1" applyFill="1"/>
    <xf numFmtId="0" fontId="56" fillId="8" borderId="0" xfId="6" applyFont="1" applyFill="1" applyBorder="1" applyAlignment="1">
      <alignment horizontal="left" vertical="top" wrapText="1"/>
    </xf>
    <xf numFmtId="0" fontId="30" fillId="5" borderId="0" xfId="6" applyFont="1" applyFill="1" applyBorder="1" applyAlignment="1">
      <alignment horizontal="left" vertical="top" wrapText="1"/>
    </xf>
    <xf numFmtId="0" fontId="113" fillId="5" borderId="13" xfId="0" applyFont="1" applyFill="1" applyBorder="1" applyAlignment="1">
      <alignment horizontal="left" vertical="top" wrapText="1"/>
    </xf>
    <xf numFmtId="0" fontId="30" fillId="5" borderId="13" xfId="0" applyFont="1" applyFill="1" applyBorder="1" applyAlignment="1">
      <alignment horizontal="left" vertical="top" wrapText="1"/>
    </xf>
    <xf numFmtId="17" fontId="30" fillId="5" borderId="13" xfId="0" applyNumberFormat="1" applyFont="1" applyFill="1" applyBorder="1" applyAlignment="1">
      <alignment horizontal="left" vertical="top" wrapText="1"/>
    </xf>
    <xf numFmtId="0" fontId="30" fillId="5" borderId="11" xfId="6" applyFont="1" applyFill="1" applyBorder="1" applyAlignment="1">
      <alignment horizontal="left" vertical="top" wrapText="1"/>
    </xf>
    <xf numFmtId="0" fontId="115" fillId="2" borderId="0" xfId="4" applyFont="1" applyFill="1" applyAlignment="1">
      <alignment horizontal="right" vertical="center"/>
    </xf>
    <xf numFmtId="0" fontId="116" fillId="9" borderId="0" xfId="0" applyFont="1" applyFill="1" applyAlignment="1">
      <alignment horizontal="left" vertical="center" wrapText="1"/>
    </xf>
    <xf numFmtId="0" fontId="116" fillId="9" borderId="0" xfId="0" applyFont="1" applyFill="1" applyAlignment="1">
      <alignment horizontal="right" vertical="center"/>
    </xf>
    <xf numFmtId="0" fontId="117" fillId="9" borderId="0" xfId="0" applyFont="1" applyFill="1" applyAlignment="1">
      <alignment horizontal="right" vertical="center"/>
    </xf>
    <xf numFmtId="0" fontId="40" fillId="4" borderId="0" xfId="0" applyFont="1" applyFill="1" applyAlignment="1">
      <alignment horizontal="left" vertical="center" wrapText="1"/>
    </xf>
    <xf numFmtId="0" fontId="43" fillId="15" borderId="2" xfId="0" applyFont="1" applyFill="1" applyBorder="1" applyAlignment="1">
      <alignment horizontal="right" vertical="center" wrapText="1"/>
    </xf>
    <xf numFmtId="0" fontId="40" fillId="0" borderId="2" xfId="0" applyFont="1" applyBorder="1" applyAlignment="1">
      <alignment horizontal="right" vertical="center" wrapText="1"/>
    </xf>
    <xf numFmtId="3" fontId="40" fillId="0" borderId="2" xfId="0" applyNumberFormat="1" applyFont="1" applyBorder="1" applyAlignment="1">
      <alignment horizontal="right" vertical="center" wrapText="1"/>
    </xf>
    <xf numFmtId="0" fontId="43" fillId="15" borderId="0" xfId="0" applyFont="1" applyFill="1" applyAlignment="1">
      <alignment horizontal="right" vertical="center" wrapText="1"/>
    </xf>
    <xf numFmtId="0" fontId="40" fillId="0" borderId="0" xfId="0" applyFont="1" applyAlignment="1">
      <alignment horizontal="right" vertical="center" wrapText="1"/>
    </xf>
    <xf numFmtId="0" fontId="43" fillId="15" borderId="4" xfId="0" applyFont="1" applyFill="1" applyBorder="1" applyAlignment="1">
      <alignment horizontal="right" vertical="center" wrapText="1"/>
    </xf>
    <xf numFmtId="0" fontId="40" fillId="0" borderId="4" xfId="0" applyFont="1" applyBorder="1" applyAlignment="1">
      <alignment horizontal="right" vertical="center" wrapText="1"/>
    </xf>
    <xf numFmtId="0" fontId="40" fillId="4" borderId="5" xfId="0" applyFont="1" applyFill="1" applyBorder="1" applyAlignment="1">
      <alignment horizontal="left" vertical="center" wrapText="1"/>
    </xf>
    <xf numFmtId="0" fontId="43" fillId="15" borderId="3" xfId="0" applyFont="1" applyFill="1" applyBorder="1" applyAlignment="1">
      <alignment horizontal="right" vertical="center" wrapText="1"/>
    </xf>
    <xf numFmtId="0" fontId="40" fillId="0" borderId="3" xfId="0" applyFont="1" applyBorder="1" applyAlignment="1">
      <alignment horizontal="right" vertical="center" wrapText="1"/>
    </xf>
    <xf numFmtId="3" fontId="40" fillId="0" borderId="3" xfId="0" applyNumberFormat="1" applyFont="1" applyBorder="1" applyAlignment="1">
      <alignment horizontal="right" vertical="center" wrapText="1"/>
    </xf>
    <xf numFmtId="3" fontId="40" fillId="0" borderId="5" xfId="0" applyNumberFormat="1" applyFont="1" applyBorder="1" applyAlignment="1">
      <alignment horizontal="right" vertical="center" wrapText="1"/>
    </xf>
    <xf numFmtId="0" fontId="62" fillId="0" borderId="0" xfId="4" applyFont="1" applyAlignment="1">
      <alignment vertical="center"/>
    </xf>
    <xf numFmtId="0" fontId="56" fillId="8" borderId="0" xfId="6" applyFont="1" applyFill="1" applyBorder="1" applyAlignment="1">
      <alignment horizontal="left" vertical="center" wrapText="1"/>
    </xf>
    <xf numFmtId="175" fontId="43" fillId="5" borderId="2" xfId="6" applyNumberFormat="1" applyFont="1" applyFill="1" applyBorder="1" applyAlignment="1">
      <alignment horizontal="right" vertical="center" wrapText="1"/>
    </xf>
    <xf numFmtId="175" fontId="40" fillId="0" borderId="2" xfId="6" applyNumberFormat="1" applyFont="1" applyBorder="1" applyAlignment="1">
      <alignment horizontal="right" vertical="center" wrapText="1"/>
    </xf>
    <xf numFmtId="175" fontId="43" fillId="5" borderId="4" xfId="6" applyNumberFormat="1" applyFont="1" applyFill="1" applyBorder="1" applyAlignment="1">
      <alignment horizontal="right" vertical="center" wrapText="1"/>
    </xf>
    <xf numFmtId="175" fontId="40" fillId="0" borderId="4" xfId="6" applyNumberFormat="1" applyFont="1" applyBorder="1" applyAlignment="1">
      <alignment horizontal="right" vertical="center" wrapText="1"/>
    </xf>
    <xf numFmtId="175" fontId="43" fillId="5" borderId="0" xfId="6" applyNumberFormat="1" applyFont="1" applyFill="1" applyBorder="1" applyAlignment="1">
      <alignment horizontal="right" vertical="center" wrapText="1"/>
    </xf>
    <xf numFmtId="175" fontId="40" fillId="0" borderId="0" xfId="6" applyNumberFormat="1" applyFont="1" applyBorder="1" applyAlignment="1">
      <alignment horizontal="right" vertical="center" wrapText="1"/>
    </xf>
    <xf numFmtId="9" fontId="43" fillId="5" borderId="8" xfId="6" applyNumberFormat="1" applyFont="1" applyFill="1" applyBorder="1" applyAlignment="1">
      <alignment horizontal="right" vertical="center" wrapText="1"/>
    </xf>
    <xf numFmtId="9" fontId="40" fillId="0" borderId="8" xfId="6" applyNumberFormat="1" applyFont="1" applyBorder="1" applyAlignment="1">
      <alignment horizontal="right" vertical="center" wrapText="1"/>
    </xf>
    <xf numFmtId="9" fontId="40" fillId="0" borderId="2" xfId="2" applyFont="1" applyFill="1" applyBorder="1" applyAlignment="1">
      <alignment horizontal="right" vertical="center" wrapText="1"/>
    </xf>
    <xf numFmtId="171" fontId="40" fillId="0" borderId="2" xfId="2" applyNumberFormat="1" applyFont="1" applyFill="1" applyBorder="1" applyAlignment="1">
      <alignment horizontal="right" vertical="center" wrapText="1"/>
    </xf>
    <xf numFmtId="175" fontId="43" fillId="5" borderId="8" xfId="6" applyNumberFormat="1" applyFont="1" applyFill="1" applyBorder="1" applyAlignment="1">
      <alignment horizontal="right" vertical="center" wrapText="1"/>
    </xf>
    <xf numFmtId="175" fontId="40" fillId="0" borderId="8" xfId="6" applyNumberFormat="1" applyFont="1" applyBorder="1" applyAlignment="1">
      <alignment horizontal="right" vertical="center" wrapText="1"/>
    </xf>
    <xf numFmtId="181" fontId="40" fillId="0" borderId="2" xfId="2" applyNumberFormat="1" applyFont="1" applyFill="1" applyBorder="1" applyAlignment="1">
      <alignment horizontal="right" vertical="center" wrapText="1"/>
    </xf>
    <xf numFmtId="175" fontId="43" fillId="5" borderId="3" xfId="6" applyNumberFormat="1" applyFont="1" applyFill="1" applyBorder="1" applyAlignment="1">
      <alignment horizontal="right" vertical="center" wrapText="1"/>
    </xf>
    <xf numFmtId="175" fontId="40" fillId="0" borderId="3" xfId="6" applyNumberFormat="1" applyFont="1" applyBorder="1" applyAlignment="1">
      <alignment horizontal="right" vertical="center" wrapText="1"/>
    </xf>
    <xf numFmtId="173" fontId="40" fillId="0" borderId="5" xfId="21" applyNumberFormat="1" applyFont="1" applyFill="1" applyBorder="1" applyAlignment="1">
      <alignment horizontal="right" vertical="center" wrapText="1"/>
    </xf>
    <xf numFmtId="173" fontId="0" fillId="2" borderId="0" xfId="0" applyNumberFormat="1" applyFill="1"/>
    <xf numFmtId="9" fontId="43" fillId="5" borderId="2" xfId="2" applyFont="1" applyFill="1" applyBorder="1" applyAlignment="1">
      <alignment horizontal="right" vertical="center" wrapText="1"/>
    </xf>
    <xf numFmtId="0" fontId="116" fillId="9" borderId="0" xfId="0" applyFont="1" applyFill="1" applyAlignment="1">
      <alignment horizontal="center" vertical="center"/>
    </xf>
    <xf numFmtId="0" fontId="117" fillId="9" borderId="0" xfId="0" applyFont="1" applyFill="1" applyAlignment="1">
      <alignment horizontal="center" vertical="center"/>
    </xf>
    <xf numFmtId="0" fontId="40" fillId="0" borderId="2" xfId="8" applyFont="1" applyBorder="1" applyAlignment="1">
      <alignment horizontal="right" vertical="center"/>
    </xf>
    <xf numFmtId="1" fontId="40" fillId="0" borderId="2" xfId="22" applyNumberFormat="1" applyFont="1" applyFill="1" applyBorder="1" applyAlignment="1">
      <alignment horizontal="right" vertical="center" wrapText="1"/>
    </xf>
    <xf numFmtId="0" fontId="40" fillId="0" borderId="4" xfId="21" applyNumberFormat="1" applyFont="1" applyFill="1" applyBorder="1" applyAlignment="1">
      <alignment horizontal="right" vertical="center"/>
    </xf>
    <xf numFmtId="178" fontId="40" fillId="0" borderId="5" xfId="22" applyNumberFormat="1" applyFont="1" applyFill="1" applyBorder="1" applyAlignment="1">
      <alignment horizontal="right" vertical="center" wrapText="1"/>
    </xf>
    <xf numFmtId="175" fontId="40" fillId="0" borderId="4" xfId="8" applyNumberFormat="1" applyFont="1" applyBorder="1" applyAlignment="1">
      <alignment horizontal="center" vertical="center"/>
    </xf>
    <xf numFmtId="175" fontId="1" fillId="2" borderId="0" xfId="0" applyNumberFormat="1" applyFont="1" applyFill="1"/>
    <xf numFmtId="0" fontId="43" fillId="2" borderId="9" xfId="8" applyFont="1" applyFill="1" applyBorder="1" applyAlignment="1">
      <alignment vertical="center"/>
    </xf>
    <xf numFmtId="175" fontId="43" fillId="0" borderId="3" xfId="8" applyNumberFormat="1" applyFont="1" applyBorder="1" applyAlignment="1">
      <alignment horizontal="center" vertical="center"/>
    </xf>
    <xf numFmtId="3" fontId="79" fillId="2" borderId="0" xfId="8" applyNumberFormat="1" applyFont="1" applyFill="1" applyAlignment="1">
      <alignment horizontal="right" vertical="center"/>
    </xf>
    <xf numFmtId="0" fontId="79" fillId="2" borderId="0" xfId="8" applyFont="1" applyFill="1" applyAlignment="1">
      <alignment vertical="center"/>
    </xf>
    <xf numFmtId="0" fontId="43" fillId="2" borderId="2" xfId="8" applyFont="1" applyFill="1" applyBorder="1" applyAlignment="1">
      <alignment vertical="center"/>
    </xf>
    <xf numFmtId="175" fontId="43" fillId="5" borderId="2" xfId="8" applyNumberFormat="1" applyFont="1" applyFill="1" applyBorder="1" applyAlignment="1">
      <alignment horizontal="center" vertical="center"/>
    </xf>
    <xf numFmtId="171" fontId="43" fillId="2" borderId="2" xfId="2" applyNumberFormat="1" applyFont="1" applyFill="1" applyBorder="1" applyAlignment="1">
      <alignment horizontal="center" vertical="center"/>
    </xf>
    <xf numFmtId="175" fontId="43" fillId="5" borderId="3" xfId="8" applyNumberFormat="1" applyFont="1" applyFill="1" applyBorder="1" applyAlignment="1">
      <alignment horizontal="center" vertical="center"/>
    </xf>
    <xf numFmtId="171" fontId="43" fillId="2" borderId="3" xfId="2" applyNumberFormat="1" applyFont="1" applyFill="1" applyBorder="1" applyAlignment="1">
      <alignment horizontal="center" vertical="center"/>
    </xf>
    <xf numFmtId="171" fontId="79" fillId="2" borderId="0" xfId="2" applyNumberFormat="1" applyFont="1" applyFill="1" applyAlignment="1">
      <alignment horizontal="right" vertical="center"/>
    </xf>
    <xf numFmtId="175" fontId="79" fillId="2" borderId="0" xfId="8" applyNumberFormat="1" applyFont="1" applyFill="1" applyAlignment="1">
      <alignment horizontal="center" vertical="center"/>
    </xf>
    <xf numFmtId="171" fontId="79" fillId="2" borderId="0" xfId="2" applyNumberFormat="1" applyFont="1" applyFill="1" applyAlignment="1">
      <alignment horizontal="center" vertical="center"/>
    </xf>
    <xf numFmtId="0" fontId="67" fillId="8" borderId="0" xfId="6" applyFont="1" applyFill="1" applyBorder="1" applyAlignment="1">
      <alignment vertical="center" wrapText="1"/>
    </xf>
    <xf numFmtId="0" fontId="24" fillId="8" borderId="2" xfId="6" applyFont="1" applyFill="1" applyBorder="1" applyAlignment="1">
      <alignment horizontal="center" vertical="center" wrapText="1"/>
    </xf>
    <xf numFmtId="0" fontId="24" fillId="8" borderId="4" xfId="6" applyFont="1" applyFill="1" applyBorder="1" applyAlignment="1">
      <alignment horizontal="center" vertical="center" wrapText="1"/>
    </xf>
    <xf numFmtId="0" fontId="67" fillId="8" borderId="4" xfId="6" applyFont="1" applyFill="1" applyBorder="1" applyAlignment="1">
      <alignment horizontal="center" vertical="center" wrapText="1"/>
    </xf>
    <xf numFmtId="175" fontId="43" fillId="0" borderId="4" xfId="8" applyNumberFormat="1" applyFont="1" applyBorder="1" applyAlignment="1">
      <alignment horizontal="center" vertical="center"/>
    </xf>
    <xf numFmtId="175" fontId="40" fillId="0" borderId="8" xfId="8" applyNumberFormat="1" applyFont="1" applyBorder="1" applyAlignment="1">
      <alignment horizontal="center" vertical="center"/>
    </xf>
    <xf numFmtId="175" fontId="43" fillId="0" borderId="8" xfId="8" applyNumberFormat="1" applyFont="1" applyBorder="1" applyAlignment="1">
      <alignment horizontal="center" vertical="center"/>
    </xf>
    <xf numFmtId="0" fontId="24" fillId="8" borderId="0" xfId="6" applyFont="1" applyFill="1" applyBorder="1" applyAlignment="1">
      <alignment horizontal="center" vertical="center" wrapText="1"/>
    </xf>
    <xf numFmtId="172" fontId="43" fillId="0" borderId="2" xfId="1" applyNumberFormat="1" applyFont="1" applyFill="1" applyBorder="1" applyAlignment="1">
      <alignment horizontal="right" vertical="center" wrapText="1"/>
    </xf>
    <xf numFmtId="0" fontId="51" fillId="2" borderId="0" xfId="6" applyFont="1" applyFill="1" applyBorder="1" applyAlignment="1">
      <alignment horizontal="left" vertical="center" wrapText="1"/>
    </xf>
    <xf numFmtId="0" fontId="118" fillId="0" borderId="4" xfId="0" applyFont="1" applyBorder="1" applyAlignment="1">
      <alignment vertical="top" wrapText="1"/>
    </xf>
    <xf numFmtId="0" fontId="118" fillId="0" borderId="8" xfId="0" applyFont="1" applyBorder="1" applyAlignment="1">
      <alignment vertical="top" wrapText="1"/>
    </xf>
    <xf numFmtId="0" fontId="118" fillId="0" borderId="3" xfId="0" applyFont="1" applyBorder="1" applyAlignment="1">
      <alignment vertical="top" wrapText="1"/>
    </xf>
    <xf numFmtId="0" fontId="118" fillId="0" borderId="2" xfId="0" applyFont="1" applyBorder="1" applyAlignment="1">
      <alignment vertical="top" wrapText="1"/>
    </xf>
    <xf numFmtId="168" fontId="40" fillId="2" borderId="0" xfId="60" applyNumberFormat="1" applyFont="1" applyFill="1"/>
    <xf numFmtId="172" fontId="43" fillId="0" borderId="5" xfId="21" applyNumberFormat="1" applyFont="1" applyFill="1" applyBorder="1" applyAlignment="1">
      <alignment horizontal="right" vertical="center" wrapText="1"/>
    </xf>
    <xf numFmtId="0" fontId="119" fillId="2" borderId="0" xfId="0" applyFont="1" applyFill="1"/>
    <xf numFmtId="0" fontId="87" fillId="16" borderId="37" xfId="0" applyFont="1" applyFill="1" applyBorder="1" applyAlignment="1">
      <alignment horizontal="center" vertical="center" wrapText="1"/>
    </xf>
    <xf numFmtId="0" fontId="87" fillId="16" borderId="38" xfId="0" applyFont="1" applyFill="1" applyBorder="1" applyAlignment="1">
      <alignment horizontal="center" vertical="center" wrapText="1"/>
    </xf>
    <xf numFmtId="172" fontId="89" fillId="17" borderId="5" xfId="1" applyNumberFormat="1" applyFont="1" applyFill="1" applyBorder="1" applyAlignment="1">
      <alignment horizontal="right" vertical="center"/>
    </xf>
    <xf numFmtId="172" fontId="89" fillId="17" borderId="2" xfId="1" applyNumberFormat="1" applyFont="1" applyFill="1" applyBorder="1" applyAlignment="1">
      <alignment horizontal="right" vertical="center" wrapText="1"/>
    </xf>
    <xf numFmtId="0" fontId="17" fillId="0" borderId="0" xfId="0" applyFont="1"/>
    <xf numFmtId="9" fontId="3" fillId="2" borderId="0" xfId="2" applyFont="1" applyFill="1" applyAlignment="1">
      <alignment horizontal="right"/>
    </xf>
    <xf numFmtId="49" fontId="27" fillId="0" borderId="2" xfId="9" applyNumberFormat="1" applyFont="1" applyFill="1" applyBorder="1" applyAlignment="1">
      <alignment horizontal="left" vertical="center" wrapText="1"/>
    </xf>
    <xf numFmtId="49" fontId="27" fillId="2" borderId="8" xfId="8" applyNumberFormat="1" applyFont="1" applyFill="1" applyBorder="1" applyAlignment="1">
      <alignment horizontal="left" vertical="center"/>
    </xf>
    <xf numFmtId="49" fontId="27" fillId="2" borderId="2" xfId="8" applyNumberFormat="1" applyFont="1" applyFill="1" applyBorder="1" applyAlignment="1">
      <alignment horizontal="left" vertical="center"/>
    </xf>
    <xf numFmtId="49" fontId="27" fillId="2" borderId="8" xfId="8" applyNumberFormat="1" applyFont="1" applyFill="1" applyBorder="1" applyAlignment="1">
      <alignment vertical="center"/>
    </xf>
    <xf numFmtId="0" fontId="49" fillId="2" borderId="0" xfId="19" applyFont="1" applyFill="1"/>
    <xf numFmtId="49" fontId="27" fillId="6" borderId="2" xfId="8" applyNumberFormat="1" applyFont="1" applyFill="1" applyBorder="1" applyAlignment="1">
      <alignment horizontal="left" vertical="center" wrapText="1"/>
    </xf>
    <xf numFmtId="0" fontId="28" fillId="0" borderId="0" xfId="4" applyFont="1" applyAlignment="1">
      <alignment horizontal="right" vertical="center"/>
    </xf>
    <xf numFmtId="0" fontId="65" fillId="0" borderId="2" xfId="9" applyFont="1" applyFill="1" applyBorder="1"/>
    <xf numFmtId="0" fontId="65" fillId="0" borderId="2" xfId="9" applyFont="1" applyBorder="1"/>
    <xf numFmtId="0" fontId="65" fillId="0" borderId="2" xfId="9" applyFont="1" applyFill="1" applyBorder="1" applyAlignment="1">
      <alignment horizontal="left" vertical="center"/>
    </xf>
    <xf numFmtId="0" fontId="65" fillId="0" borderId="2" xfId="9" applyFont="1" applyBorder="1" applyAlignment="1">
      <alignment vertical="center"/>
    </xf>
    <xf numFmtId="0" fontId="65" fillId="0" borderId="2" xfId="9" applyFont="1" applyBorder="1" applyAlignment="1">
      <alignment horizontal="left" vertical="center"/>
    </xf>
    <xf numFmtId="0" fontId="40" fillId="2" borderId="2" xfId="60" applyFont="1" applyFill="1" applyBorder="1" applyAlignment="1">
      <alignment horizontal="left" vertical="top" wrapText="1"/>
    </xf>
    <xf numFmtId="37" fontId="1" fillId="2" borderId="2" xfId="60" applyNumberFormat="1" applyFont="1" applyFill="1" applyBorder="1" applyAlignment="1">
      <alignment horizontal="left" vertical="center"/>
    </xf>
    <xf numFmtId="37" fontId="51" fillId="2" borderId="2" xfId="60" applyNumberFormat="1" applyFont="1" applyFill="1" applyBorder="1" applyAlignment="1">
      <alignment horizontal="left" vertical="center"/>
    </xf>
    <xf numFmtId="37" fontId="1" fillId="2" borderId="3" xfId="60" applyNumberFormat="1" applyFont="1" applyFill="1" applyBorder="1" applyAlignment="1">
      <alignment horizontal="left" vertical="center"/>
    </xf>
    <xf numFmtId="168" fontId="40" fillId="2" borderId="2" xfId="62" applyNumberFormat="1" applyFont="1" applyFill="1" applyBorder="1" applyAlignment="1">
      <alignment horizontal="right" vertical="center" wrapText="1"/>
    </xf>
    <xf numFmtId="43" fontId="40" fillId="2" borderId="2" xfId="62" applyNumberFormat="1" applyFont="1" applyFill="1" applyBorder="1" applyAlignment="1">
      <alignment horizontal="right" vertical="center" wrapText="1"/>
    </xf>
    <xf numFmtId="172" fontId="40" fillId="2" borderId="3" xfId="62" applyNumberFormat="1" applyFont="1" applyFill="1" applyBorder="1" applyAlignment="1">
      <alignment vertical="center" wrapText="1"/>
    </xf>
    <xf numFmtId="168" fontId="40" fillId="2" borderId="3" xfId="62" applyNumberFormat="1" applyFont="1" applyFill="1" applyBorder="1" applyAlignment="1">
      <alignment horizontal="right" vertical="center" wrapText="1"/>
    </xf>
    <xf numFmtId="172" fontId="40" fillId="2" borderId="2" xfId="62" applyNumberFormat="1" applyFont="1" applyFill="1" applyBorder="1" applyAlignment="1">
      <alignment vertical="center"/>
    </xf>
    <xf numFmtId="168" fontId="40" fillId="2" borderId="0" xfId="62" applyNumberFormat="1" applyFont="1" applyFill="1" applyBorder="1" applyAlignment="1">
      <alignment horizontal="right" vertical="center" wrapText="1"/>
    </xf>
    <xf numFmtId="1" fontId="40" fillId="2" borderId="5" xfId="62" applyNumberFormat="1" applyFont="1" applyFill="1" applyBorder="1" applyAlignment="1">
      <alignment horizontal="right" vertical="center" wrapText="1"/>
    </xf>
    <xf numFmtId="165" fontId="40" fillId="2" borderId="3" xfId="61" applyFont="1" applyFill="1" applyBorder="1" applyAlignment="1">
      <alignment horizontal="right" vertical="center" wrapText="1"/>
    </xf>
    <xf numFmtId="0" fontId="40" fillId="2" borderId="0" xfId="8" applyFont="1" applyFill="1" applyAlignment="1">
      <alignment horizontal="left" vertical="center" wrapText="1"/>
    </xf>
    <xf numFmtId="0" fontId="40" fillId="2" borderId="0" xfId="8" applyFont="1" applyFill="1" applyAlignment="1">
      <alignment horizontal="left" vertical="top" wrapText="1"/>
    </xf>
    <xf numFmtId="0" fontId="40" fillId="0" borderId="0" xfId="8" applyFont="1" applyAlignment="1">
      <alignment horizontal="left" vertical="top" wrapText="1"/>
    </xf>
    <xf numFmtId="0" fontId="40" fillId="2" borderId="0" xfId="11" applyFont="1" applyFill="1" applyAlignment="1">
      <alignment horizontal="left" vertical="center" wrapText="1"/>
    </xf>
    <xf numFmtId="0" fontId="40" fillId="0" borderId="0" xfId="8" applyFont="1" applyAlignment="1">
      <alignment horizontal="left" vertical="center" wrapText="1"/>
    </xf>
    <xf numFmtId="0" fontId="40" fillId="2" borderId="6" xfId="8" applyFont="1" applyFill="1" applyBorder="1" applyAlignment="1">
      <alignment horizontal="left" vertical="center" wrapText="1"/>
    </xf>
    <xf numFmtId="0" fontId="40" fillId="0" borderId="6" xfId="8" applyFont="1" applyBorder="1" applyAlignment="1">
      <alignment horizontal="left" vertical="center" wrapText="1"/>
    </xf>
    <xf numFmtId="0" fontId="40" fillId="2" borderId="2" xfId="6" applyFont="1" applyFill="1" applyBorder="1" applyAlignment="1">
      <alignment horizontal="left" vertical="center" wrapText="1"/>
    </xf>
    <xf numFmtId="0" fontId="40" fillId="2" borderId="9" xfId="6" applyFont="1" applyFill="1" applyBorder="1" applyAlignment="1">
      <alignment horizontal="left" vertical="center" wrapText="1"/>
    </xf>
    <xf numFmtId="0" fontId="40" fillId="2" borderId="4" xfId="6" applyFont="1" applyFill="1" applyBorder="1" applyAlignment="1">
      <alignment horizontal="left" vertical="center" wrapText="1"/>
    </xf>
    <xf numFmtId="0" fontId="40" fillId="2" borderId="15" xfId="8" applyFont="1" applyFill="1" applyBorder="1" applyAlignment="1">
      <alignment horizontal="left" vertical="top" wrapText="1"/>
    </xf>
    <xf numFmtId="0" fontId="107" fillId="2" borderId="29" xfId="60" quotePrefix="1" applyFont="1" applyFill="1" applyBorder="1" applyAlignment="1">
      <alignment horizontal="left" wrapText="1"/>
    </xf>
    <xf numFmtId="0" fontId="107" fillId="2" borderId="0" xfId="60" applyFont="1" applyFill="1" applyAlignment="1">
      <alignment horizontal="left" wrapText="1"/>
    </xf>
    <xf numFmtId="0" fontId="107" fillId="2" borderId="30" xfId="60" applyFont="1" applyFill="1" applyBorder="1" applyAlignment="1">
      <alignment horizontal="left" wrapText="1"/>
    </xf>
    <xf numFmtId="0" fontId="107" fillId="2" borderId="31" xfId="60" quotePrefix="1" applyFont="1" applyFill="1" applyBorder="1" applyAlignment="1">
      <alignment horizontal="left" wrapText="1"/>
    </xf>
    <xf numFmtId="0" fontId="107" fillId="2" borderId="1" xfId="60" quotePrefix="1" applyFont="1" applyFill="1" applyBorder="1" applyAlignment="1">
      <alignment horizontal="left" wrapText="1"/>
    </xf>
    <xf numFmtId="0" fontId="107" fillId="2" borderId="32" xfId="60" quotePrefix="1" applyFont="1" applyFill="1" applyBorder="1" applyAlignment="1">
      <alignment horizontal="left" wrapText="1"/>
    </xf>
    <xf numFmtId="0" fontId="107" fillId="2" borderId="31" xfId="60" quotePrefix="1" applyFont="1" applyFill="1" applyBorder="1" applyAlignment="1">
      <alignment wrapText="1"/>
    </xf>
    <xf numFmtId="0" fontId="107" fillId="2" borderId="1" xfId="60" quotePrefix="1" applyFont="1" applyFill="1" applyBorder="1" applyAlignment="1">
      <alignment wrapText="1"/>
    </xf>
    <xf numFmtId="0" fontId="107" fillId="2" borderId="32" xfId="60" quotePrefix="1" applyFont="1" applyFill="1" applyBorder="1" applyAlignment="1">
      <alignment wrapText="1"/>
    </xf>
    <xf numFmtId="0" fontId="62" fillId="2" borderId="0" xfId="4" applyFont="1" applyFill="1" applyAlignment="1">
      <alignment horizontal="center" vertical="center"/>
    </xf>
    <xf numFmtId="0" fontId="67" fillId="8" borderId="0" xfId="4" applyFont="1" applyFill="1" applyAlignment="1">
      <alignment horizontal="center" vertical="center"/>
    </xf>
    <xf numFmtId="0" fontId="107" fillId="2" borderId="29" xfId="60" quotePrefix="1" applyFont="1" applyFill="1" applyBorder="1"/>
    <xf numFmtId="0" fontId="107" fillId="2" borderId="0" xfId="60" quotePrefix="1" applyFont="1" applyFill="1"/>
    <xf numFmtId="0" fontId="107" fillId="2" borderId="30" xfId="60" quotePrefix="1" applyFont="1" applyFill="1" applyBorder="1"/>
    <xf numFmtId="0" fontId="107" fillId="2" borderId="29" xfId="60" quotePrefix="1" applyFont="1" applyFill="1" applyBorder="1" applyAlignment="1">
      <alignment wrapText="1"/>
    </xf>
    <xf numFmtId="0" fontId="107" fillId="2" borderId="0" xfId="60" quotePrefix="1" applyFont="1" applyFill="1" applyAlignment="1">
      <alignment wrapText="1"/>
    </xf>
    <xf numFmtId="0" fontId="107" fillId="2" borderId="30" xfId="60" quotePrefix="1" applyFont="1" applyFill="1" applyBorder="1" applyAlignment="1">
      <alignment wrapText="1"/>
    </xf>
    <xf numFmtId="0" fontId="56" fillId="8" borderId="0" xfId="0" applyFont="1" applyFill="1" applyAlignment="1">
      <alignment horizontal="center"/>
    </xf>
    <xf numFmtId="0" fontId="30" fillId="5" borderId="12" xfId="0" applyFont="1" applyFill="1" applyBorder="1" applyAlignment="1">
      <alignment horizontal="left" vertical="top" wrapText="1"/>
    </xf>
    <xf numFmtId="0" fontId="30" fillId="5" borderId="13" xfId="0" applyFont="1" applyFill="1" applyBorder="1" applyAlignment="1">
      <alignment horizontal="left" vertical="top" wrapText="1"/>
    </xf>
    <xf numFmtId="0" fontId="30" fillId="5" borderId="13" xfId="0" quotePrefix="1" applyFont="1" applyFill="1" applyBorder="1" applyAlignment="1">
      <alignment horizontal="left" vertical="top" wrapText="1"/>
    </xf>
    <xf numFmtId="0" fontId="30" fillId="5" borderId="12" xfId="0" quotePrefix="1" applyFont="1" applyFill="1" applyBorder="1" applyAlignment="1">
      <alignment horizontal="left" vertical="top" wrapText="1"/>
    </xf>
    <xf numFmtId="0" fontId="30" fillId="5" borderId="14" xfId="0" applyFont="1" applyFill="1" applyBorder="1" applyAlignment="1">
      <alignment horizontal="left" vertical="top" wrapText="1"/>
    </xf>
    <xf numFmtId="0" fontId="102" fillId="2" borderId="0" xfId="5" applyFont="1" applyFill="1" applyAlignment="1">
      <alignment horizontal="center" vertical="center"/>
    </xf>
    <xf numFmtId="0" fontId="40" fillId="2" borderId="6" xfId="6" applyFont="1" applyFill="1" applyBorder="1" applyAlignment="1">
      <alignment horizontal="left" vertical="center" wrapText="1"/>
    </xf>
    <xf numFmtId="0" fontId="40" fillId="6" borderId="15" xfId="6" applyFont="1" applyFill="1" applyBorder="1" applyAlignment="1">
      <alignment horizontal="left" vertical="top" wrapText="1"/>
    </xf>
    <xf numFmtId="0" fontId="35" fillId="2" borderId="0" xfId="4" applyFont="1" applyFill="1" applyAlignment="1">
      <alignment horizontal="left" vertical="center"/>
    </xf>
    <xf numFmtId="49" fontId="27" fillId="2" borderId="0" xfId="9" applyNumberFormat="1" applyFont="1" applyFill="1" applyBorder="1" applyAlignment="1">
      <alignment horizontal="left" vertical="center"/>
    </xf>
    <xf numFmtId="49" fontId="27" fillId="2" borderId="2" xfId="9" applyNumberFormat="1" applyFont="1" applyFill="1" applyBorder="1" applyAlignment="1">
      <alignment horizontal="left" vertical="center"/>
    </xf>
    <xf numFmtId="49" fontId="27" fillId="2" borderId="8" xfId="9" applyNumberFormat="1" applyFont="1" applyFill="1" applyBorder="1" applyAlignment="1">
      <alignment horizontal="left" vertical="center"/>
    </xf>
    <xf numFmtId="0" fontId="27" fillId="0" borderId="8" xfId="9" applyFont="1" applyFill="1" applyBorder="1" applyAlignment="1">
      <alignment horizontal="left" vertical="center" wrapText="1"/>
    </xf>
    <xf numFmtId="0" fontId="27" fillId="0" borderId="2" xfId="9" applyFont="1" applyFill="1" applyBorder="1" applyAlignment="1">
      <alignment horizontal="left" vertical="center" wrapText="1"/>
    </xf>
    <xf numFmtId="0" fontId="27" fillId="0" borderId="0" xfId="9" applyFont="1" applyFill="1" applyBorder="1" applyAlignment="1">
      <alignment horizontal="left" vertical="center" wrapText="1"/>
    </xf>
    <xf numFmtId="49" fontId="66" fillId="2" borderId="8" xfId="8" applyNumberFormat="1" applyFont="1" applyFill="1" applyBorder="1" applyAlignment="1">
      <alignment horizontal="left" vertical="center"/>
    </xf>
    <xf numFmtId="49" fontId="66" fillId="2" borderId="0" xfId="8" applyNumberFormat="1" applyFont="1" applyFill="1" applyAlignment="1">
      <alignment horizontal="left" vertical="center"/>
    </xf>
    <xf numFmtId="49" fontId="66" fillId="2" borderId="2" xfId="8" applyNumberFormat="1" applyFont="1" applyFill="1" applyBorder="1" applyAlignment="1">
      <alignment horizontal="left" vertical="center"/>
    </xf>
    <xf numFmtId="49" fontId="27" fillId="2" borderId="8" xfId="8" applyNumberFormat="1" applyFont="1" applyFill="1" applyBorder="1" applyAlignment="1">
      <alignment horizontal="left" vertical="center"/>
    </xf>
    <xf numFmtId="49" fontId="27" fillId="2" borderId="0" xfId="8" applyNumberFormat="1" applyFont="1" applyFill="1" applyAlignment="1">
      <alignment horizontal="left" vertical="center"/>
    </xf>
    <xf numFmtId="49" fontId="27" fillId="2" borderId="2" xfId="8" applyNumberFormat="1" applyFont="1" applyFill="1" applyBorder="1" applyAlignment="1">
      <alignment horizontal="left" vertical="center"/>
    </xf>
    <xf numFmtId="0" fontId="27" fillId="2" borderId="0" xfId="9" applyFont="1" applyFill="1" applyBorder="1" applyAlignment="1">
      <alignment horizontal="left" vertical="center"/>
    </xf>
    <xf numFmtId="0" fontId="27" fillId="2" borderId="8" xfId="9" applyFont="1" applyFill="1" applyBorder="1" applyAlignment="1">
      <alignment horizontal="left" vertical="center"/>
    </xf>
    <xf numFmtId="0" fontId="27" fillId="2" borderId="2" xfId="9" applyFont="1" applyFill="1" applyBorder="1" applyAlignment="1">
      <alignment horizontal="left" vertical="center"/>
    </xf>
    <xf numFmtId="0" fontId="28" fillId="6" borderId="8" xfId="6" applyFont="1" applyFill="1" applyBorder="1" applyAlignment="1">
      <alignment horizontal="left" vertical="center" wrapText="1"/>
    </xf>
    <xf numFmtId="0" fontId="28" fillId="6" borderId="22" xfId="6" applyFont="1" applyFill="1" applyBorder="1" applyAlignment="1">
      <alignment horizontal="left" vertical="center" wrapText="1"/>
    </xf>
    <xf numFmtId="0" fontId="26" fillId="8" borderId="0" xfId="6" applyFont="1" applyFill="1" applyBorder="1" applyAlignment="1">
      <alignment horizontal="left" vertical="center" wrapText="1"/>
    </xf>
    <xf numFmtId="0" fontId="28" fillId="6" borderId="0" xfId="6" applyFont="1" applyFill="1" applyBorder="1" applyAlignment="1">
      <alignment horizontal="left" vertical="center" wrapText="1"/>
    </xf>
    <xf numFmtId="0" fontId="0" fillId="10" borderId="17" xfId="0" applyFill="1" applyBorder="1" applyAlignment="1">
      <alignment horizontal="left" vertical="center"/>
    </xf>
    <xf numFmtId="0" fontId="28" fillId="6" borderId="25" xfId="6" applyFont="1" applyFill="1" applyBorder="1" applyAlignment="1">
      <alignment horizontal="left" vertical="center" wrapText="1"/>
    </xf>
    <xf numFmtId="0" fontId="28" fillId="6" borderId="4" xfId="6" applyFont="1" applyFill="1" applyBorder="1" applyAlignment="1">
      <alignment horizontal="left" vertical="center" wrapText="1"/>
    </xf>
    <xf numFmtId="0" fontId="28" fillId="6" borderId="19" xfId="6" applyFont="1" applyFill="1" applyBorder="1" applyAlignment="1">
      <alignment horizontal="left" vertical="center" wrapText="1"/>
    </xf>
    <xf numFmtId="0" fontId="28" fillId="6" borderId="20" xfId="6" applyFont="1" applyFill="1" applyBorder="1" applyAlignment="1">
      <alignment horizontal="left" vertical="center" wrapText="1"/>
    </xf>
    <xf numFmtId="0" fontId="32" fillId="7" borderId="8" xfId="0" applyFont="1" applyFill="1" applyBorder="1" applyAlignment="1">
      <alignment horizontal="left" vertical="center" wrapText="1"/>
    </xf>
    <xf numFmtId="0" fontId="32" fillId="7" borderId="0" xfId="0" applyFont="1" applyFill="1" applyAlignment="1">
      <alignment horizontal="left" vertical="center" wrapText="1"/>
    </xf>
    <xf numFmtId="0" fontId="26" fillId="8" borderId="0" xfId="6" applyFont="1" applyFill="1" applyBorder="1" applyAlignment="1">
      <alignment horizontal="center" vertical="center" wrapText="1"/>
    </xf>
    <xf numFmtId="0" fontId="27" fillId="2" borderId="0" xfId="9" applyFont="1" applyFill="1" applyBorder="1" applyAlignment="1">
      <alignment horizontal="left" vertical="center" wrapText="1"/>
    </xf>
    <xf numFmtId="0" fontId="27" fillId="2" borderId="2" xfId="9" applyFont="1" applyFill="1" applyBorder="1" applyAlignment="1">
      <alignment horizontal="left" vertical="center" wrapText="1"/>
    </xf>
    <xf numFmtId="0" fontId="27" fillId="2" borderId="8" xfId="9" applyFont="1" applyFill="1" applyBorder="1" applyAlignment="1">
      <alignment horizontal="left" vertical="center" wrapText="1"/>
    </xf>
    <xf numFmtId="0" fontId="26" fillId="8" borderId="8" xfId="6" applyFont="1" applyFill="1" applyBorder="1" applyAlignment="1">
      <alignment horizontal="center" vertical="center" wrapText="1"/>
    </xf>
    <xf numFmtId="0" fontId="27" fillId="6" borderId="8" xfId="8" applyFont="1" applyFill="1" applyBorder="1" applyAlignment="1">
      <alignment horizontal="left" vertical="top" wrapText="1"/>
    </xf>
    <xf numFmtId="0" fontId="27" fillId="6" borderId="2" xfId="8" applyFont="1" applyFill="1" applyBorder="1" applyAlignment="1">
      <alignment horizontal="left" vertical="top" wrapText="1"/>
    </xf>
    <xf numFmtId="0" fontId="27" fillId="6" borderId="0" xfId="8" applyFont="1" applyFill="1" applyAlignment="1">
      <alignment horizontal="left" vertical="top" wrapText="1"/>
    </xf>
    <xf numFmtId="0" fontId="27" fillId="6" borderId="2" xfId="0" applyFont="1" applyFill="1" applyBorder="1" applyAlignment="1">
      <alignment horizontal="left" vertical="top" wrapText="1"/>
    </xf>
  </cellXfs>
  <cellStyles count="97">
    <cellStyle name="60% - Accent6 lines" xfId="20" xr:uid="{1AC1E46C-8BD6-46B0-B47B-CA47E50A8C83}"/>
    <cellStyle name="Comma" xfId="1" builtinId="3"/>
    <cellStyle name="Comma [0] 2" xfId="34" xr:uid="{AB96FE62-D81B-4E16-80B6-3117883847B8}"/>
    <cellStyle name="Comma [0] 3" xfId="61" xr:uid="{6C0A9776-BD55-43DD-AFF2-059D379E003E}"/>
    <cellStyle name="Comma [0] 3 2" xfId="95" xr:uid="{76BFF575-D2AA-4116-90A3-EB1002176528}"/>
    <cellStyle name="Comma 10" xfId="36" xr:uid="{F14E7FBF-6B1A-41BA-8F8D-E31CDAA9C226}"/>
    <cellStyle name="Comma 10 2" xfId="58" xr:uid="{155A8FFB-EB1C-470A-B9B2-CCE251E5E44D}"/>
    <cellStyle name="Comma 10 2 2" xfId="93" xr:uid="{A3163FA9-96F3-4131-BF41-E539046BBC2F}"/>
    <cellStyle name="Comma 10 3" xfId="72" xr:uid="{4544E796-D420-4497-8C28-F2BDA15F3685}"/>
    <cellStyle name="Comma 11" xfId="42" xr:uid="{4C3EBD1E-DBA6-4D17-A63E-0317CBA0A52B}"/>
    <cellStyle name="Comma 11 2" xfId="59" xr:uid="{5BC3D15A-9E73-45D7-9ADA-19002C717867}"/>
    <cellStyle name="Comma 11 2 2" xfId="94" xr:uid="{2BD221E4-CCAA-4CD8-9BAA-619D9723D8E0}"/>
    <cellStyle name="Comma 11 3" xfId="77" xr:uid="{10B427F5-B490-4361-A296-9F34317BC750}"/>
    <cellStyle name="Comma 12" xfId="45" xr:uid="{CBA17077-1FA7-4DD9-A7C2-97DC637071C9}"/>
    <cellStyle name="Comma 12 2" xfId="80" xr:uid="{5705ECB5-99F6-4EF6-B696-3A64BBC9B189}"/>
    <cellStyle name="Comma 13" xfId="62" xr:uid="{BCBB5872-D422-49F4-9F50-66718DFAA7D6}"/>
    <cellStyle name="Comma 13 2" xfId="96" xr:uid="{8496E927-51DA-4D4E-9DEE-7F4F8A2E5C0B}"/>
    <cellStyle name="Comma 14" xfId="64" xr:uid="{5FF082C4-190A-46C0-8C2E-0A963912A578}"/>
    <cellStyle name="Comma 2" xfId="12" xr:uid="{42682B93-F743-4333-BFBA-62C90FFAA3DF}"/>
    <cellStyle name="Comma 2 2" xfId="23" xr:uid="{05B2F985-C0EB-482F-B32A-F9C679A3B59C}"/>
    <cellStyle name="Comma 2 2 2" xfId="48" xr:uid="{B68F94A2-EF08-4246-8D85-F226016A90DF}"/>
    <cellStyle name="Comma 2 2 2 2" xfId="83" xr:uid="{BA4FCE2D-3EE6-45CC-92AA-D9B2714AB513}"/>
    <cellStyle name="Comma 2 2 3" xfId="67" xr:uid="{100DF0C9-54F2-431E-804C-0B2D1B128EC6}"/>
    <cellStyle name="Comma 2 3" xfId="28" xr:uid="{EC5537E8-2710-4A5C-87FE-52921F479F9D}"/>
    <cellStyle name="Comma 2 3 2" xfId="51" xr:uid="{134D8219-39DF-46A8-B475-E0C7315C7482}"/>
    <cellStyle name="Comma 2 3 2 2" xfId="86" xr:uid="{0FDBD470-7C94-4DD2-8080-968280B6AFEF}"/>
    <cellStyle name="Comma 2 3 3" xfId="70" xr:uid="{52C32DC8-36AF-4EE8-B05A-50320FE7621C}"/>
    <cellStyle name="Comma 3" xfId="21" xr:uid="{E224BECE-2E56-4B2D-8682-23897751F4BA}"/>
    <cellStyle name="Comma 3 2" xfId="24" xr:uid="{1681F42B-7E66-4F2E-8B90-4016E564D8A6}"/>
    <cellStyle name="Comma 3 2 2" xfId="40" xr:uid="{57F2C309-161F-45D6-8EC2-11D743FAF52F}"/>
    <cellStyle name="Comma 3 2 2 2" xfId="52" xr:uid="{DE4659CE-8462-4DC3-9E43-78FC02C3BC2D}"/>
    <cellStyle name="Comma 3 2 2 2 2" xfId="87" xr:uid="{89D888C3-A1B6-4C68-8AAE-328F9ADC7123}"/>
    <cellStyle name="Comma 3 2 2 3" xfId="75" xr:uid="{796D5CDB-4C68-4F96-936A-11C39637FEBC}"/>
    <cellStyle name="Comma 3 2 3" xfId="49" xr:uid="{0BEF8D78-3446-4101-92E5-8273D091660F}"/>
    <cellStyle name="Comma 3 2 3 2" xfId="84" xr:uid="{687D645A-5A51-4FAB-8B78-B1B58FB8E152}"/>
    <cellStyle name="Comma 3 2 4" xfId="68" xr:uid="{87ACC8A6-1FC8-45BE-B2DA-379917A0055D}"/>
    <cellStyle name="Comma 3 3" xfId="46" xr:uid="{795EB1D2-7CB0-411E-A9CD-EC0E151BCA20}"/>
    <cellStyle name="Comma 3 3 2" xfId="81" xr:uid="{00703FF5-6151-4B84-9969-B135EBCF90A1}"/>
    <cellStyle name="Comma 3 4" xfId="65" xr:uid="{2B9B0042-1EB4-4BCE-86FE-310B9BDAE414}"/>
    <cellStyle name="Comma 4" xfId="37" xr:uid="{8A41B828-4967-45BD-A422-203A99AF8B5A}"/>
    <cellStyle name="Comma 4 2" xfId="54" xr:uid="{5CAEC8BE-619C-48D7-B973-703581ECF652}"/>
    <cellStyle name="Comma 4 2 2" xfId="89" xr:uid="{CB20B747-BE85-41A9-8289-340E8D44CAF9}"/>
    <cellStyle name="Comma 4 3" xfId="73" xr:uid="{F2EAD715-142C-4438-B37F-7BB576C887A7}"/>
    <cellStyle name="Comma 5" xfId="38" xr:uid="{556F5697-5633-48B8-BEE6-50231ECA773F}"/>
    <cellStyle name="Comma 5 2" xfId="74" xr:uid="{23FBEF0B-4A6A-402E-A6FD-A9BC1AC8F4E8}"/>
    <cellStyle name="Comma 6" xfId="44" xr:uid="{65CEFA7E-0815-4E6C-AF22-BC584B960A16}"/>
    <cellStyle name="Comma 6 2" xfId="55" xr:uid="{DDB850E4-BE6A-48DC-8D41-6416C4EA4952}"/>
    <cellStyle name="Comma 6 2 2" xfId="90" xr:uid="{FC4D6690-7764-4455-BB27-83F64A752E2C}"/>
    <cellStyle name="Comma 6 3" xfId="79" xr:uid="{50452FC3-B820-45F1-BF78-7449751E267C}"/>
    <cellStyle name="Comma 7" xfId="43" xr:uid="{F3DD017C-DC77-4111-B111-2212F16BBC70}"/>
    <cellStyle name="Comma 7 2" xfId="56" xr:uid="{7A900326-A7EE-4A91-9E11-9C6804BDC060}"/>
    <cellStyle name="Comma 7 2 2" xfId="91" xr:uid="{E3DAEDD0-194E-4A2B-820F-8F1336F1F1CE}"/>
    <cellStyle name="Comma 7 3" xfId="78" xr:uid="{5BF1576E-E18B-4D79-819C-BAFEDAE13FB2}"/>
    <cellStyle name="Comma 8" xfId="33" xr:uid="{EABDA573-5F26-4CFD-9CDA-0DCF666544C5}"/>
    <cellStyle name="Comma 84" xfId="18" xr:uid="{CEA56805-F4BD-4C08-A8D8-E00407149BE0}"/>
    <cellStyle name="Comma 84 2" xfId="25" xr:uid="{32265F27-E41C-4D41-A830-CDF9AA712D50}"/>
    <cellStyle name="Comma 84 2 2" xfId="50" xr:uid="{FDD927A6-AB6F-48CF-8D77-077F854BACA3}"/>
    <cellStyle name="Comma 84 2 2 2" xfId="85" xr:uid="{1429D549-1D05-4769-AE9A-00297B352D4A}"/>
    <cellStyle name="Comma 84 2 3" xfId="69" xr:uid="{58052A25-D559-4578-A7D8-15A9A27ADF39}"/>
    <cellStyle name="Comma 9" xfId="41" xr:uid="{0FBEE316-7A4D-46B4-8EFE-4B143511BB8D}"/>
    <cellStyle name="Comma 9 2" xfId="57" xr:uid="{8D512A97-55ED-48DC-8CF6-22035DBD969C}"/>
    <cellStyle name="Comma 9 2 2" xfId="92" xr:uid="{62A9D031-B3B3-48F0-B84A-615EA17B8AB3}"/>
    <cellStyle name="Comma 9 3" xfId="76" xr:uid="{E2AEEA4B-065D-4E32-8050-7176A5A2080B}"/>
    <cellStyle name="Currency" xfId="22" builtinId="4"/>
    <cellStyle name="Currency 2" xfId="29" xr:uid="{CE3BA17D-9CAB-4E8C-96D7-B22D29DB6738}"/>
    <cellStyle name="Currency 2 2" xfId="53" xr:uid="{223E3DA8-5FD6-4F10-B50C-481B3FB11878}"/>
    <cellStyle name="Currency 2 2 2" xfId="88" xr:uid="{83EF045E-5292-4FF7-9437-26387096CEC5}"/>
    <cellStyle name="Currency 2 3" xfId="71" xr:uid="{8DABF350-0706-45CF-A343-89BD16C56C6D}"/>
    <cellStyle name="Currency 3" xfId="47" xr:uid="{81BA7BEC-3D56-4946-B253-5162489B5382}"/>
    <cellStyle name="Currency 3 2" xfId="82" xr:uid="{64732484-DEA8-4572-9810-933E2E5A4709}"/>
    <cellStyle name="Currency 4" xfId="66" xr:uid="{D64F5193-4364-4F0C-AE77-3812FB052BE4}"/>
    <cellStyle name="Footnote" xfId="14" xr:uid="{F93DC725-51EE-4209-A388-F34A484E57C7}"/>
    <cellStyle name="Hyperlink" xfId="9" builtinId="8"/>
    <cellStyle name="Hyperlink 2" xfId="30" xr:uid="{C1591A28-0701-415C-B5FB-054FB10689BC}"/>
    <cellStyle name="NAB FTB1 - Financial Table Body" xfId="8" xr:uid="{252E231B-885D-4E0F-A9CC-348A8F402378}"/>
    <cellStyle name="NAB FTBB1 - Financial Table Body,AB" xfId="11" xr:uid="{32344AF6-4830-4EDF-80C6-F4F13632EF15}"/>
    <cellStyle name="NAB FTBB1a - Financial Table Body,AB,U" xfId="6" xr:uid="{5C9D5640-CE25-4BEF-9D18-A500C508F47C}"/>
    <cellStyle name="NAB FTH2a - Financial Header 2" xfId="7" xr:uid="{5F6C2081-3A21-4309-A299-9DCD8ED4117B}"/>
    <cellStyle name="NAB FTNB1g - Numbers B,S,1dp" xfId="10" xr:uid="{880369CC-9EFF-4CA5-BBAC-1E550272B76E}"/>
    <cellStyle name="NAB H2 - Header 2" xfId="4" xr:uid="{FD722256-F665-482B-A3B3-92F0CB8649FA}"/>
    <cellStyle name="Normal" xfId="0" builtinId="0"/>
    <cellStyle name="Normal 2" xfId="19" xr:uid="{921BB51E-7A6C-4DBA-9E5A-5BEDDB9D5BB3}"/>
    <cellStyle name="Normal 2 2" xfId="31" xr:uid="{5FD79575-3F62-41D4-B49F-E456FB98AB09}"/>
    <cellStyle name="Normal 2 3 3 2" xfId="5" xr:uid="{CABF2DCD-6010-415B-98DB-5A03A0317337}"/>
    <cellStyle name="Normal 3" xfId="3" xr:uid="{2FAC7423-A868-42CB-8926-24760FC8EC36}"/>
    <cellStyle name="Normal 4" xfId="35" xr:uid="{850263F6-E526-4E38-9B8F-16315505B99A}"/>
    <cellStyle name="Normal 5" xfId="26" xr:uid="{88D0370F-C874-4727-B5B9-EFFF516FBB3E}"/>
    <cellStyle name="Normal 6" xfId="60" xr:uid="{70F7E12B-1091-4D23-8F46-459E46E63842}"/>
    <cellStyle name="Normal 9" xfId="27" xr:uid="{A9A10207-25B9-4374-A5E0-7321AC163E2F}"/>
    <cellStyle name="Percent" xfId="2" builtinId="5"/>
    <cellStyle name="Percent 2" xfId="32" xr:uid="{29A91A21-A9A1-4D40-A78F-3DDC6706F3AA}"/>
    <cellStyle name="Percent 3" xfId="39" xr:uid="{562DADC0-F193-4852-97B2-ED228E5B1342}"/>
    <cellStyle name="Percent 4" xfId="63" xr:uid="{D28FA2F3-ABB7-4721-850B-78827997288E}"/>
    <cellStyle name="Percent 45" xfId="17" xr:uid="{2F55C855-5B9E-4CCD-B3D7-AC128C7870B9}"/>
    <cellStyle name="Percent 47" xfId="13" xr:uid="{D89269AE-AC83-4483-A633-6249ED9D4AA7}"/>
    <cellStyle name="Percent 52" xfId="15" xr:uid="{79D4EB30-0375-41D0-A0EA-E047431D6E84}"/>
    <cellStyle name="Percent 55" xfId="16" xr:uid="{5E60D5D9-47AE-4A50-B145-1EFD8635C550}"/>
  </cellStyles>
  <dxfs count="0"/>
  <tableStyles count="0" defaultTableStyle="TableStyleMedium2" defaultPivotStyle="PivotStyleLight16"/>
  <colors>
    <mruColors>
      <color rgb="FFFFFF66"/>
      <color rgb="FF833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3543438" cy="1023937"/>
    <xdr:pic>
      <xdr:nvPicPr>
        <xdr:cNvPr id="3" name="Picture 2">
          <a:extLst>
            <a:ext uri="{FF2B5EF4-FFF2-40B4-BE49-F238E27FC236}">
              <a16:creationId xmlns:a16="http://schemas.microsoft.com/office/drawing/2014/main" id="{F707F60C-80EA-47B2-BDC8-C6B313C1C8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90500"/>
          <a:ext cx="3543438" cy="1023937"/>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1486</xdr:colOff>
      <xdr:row>1</xdr:row>
      <xdr:rowOff>0</xdr:rowOff>
    </xdr:from>
    <xdr:to>
      <xdr:col>1</xdr:col>
      <xdr:colOff>1446313</xdr:colOff>
      <xdr:row>3</xdr:row>
      <xdr:rowOff>39133</xdr:rowOff>
    </xdr:to>
    <xdr:pic>
      <xdr:nvPicPr>
        <xdr:cNvPr id="2" name="Picture 1">
          <a:extLst>
            <a:ext uri="{FF2B5EF4-FFF2-40B4-BE49-F238E27FC236}">
              <a16:creationId xmlns:a16="http://schemas.microsoft.com/office/drawing/2014/main" id="{3F2ABA83-5499-4710-9C63-930BE1E111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9136" y="180975"/>
          <a:ext cx="1444827" cy="40108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24961</xdr:colOff>
      <xdr:row>1</xdr:row>
      <xdr:rowOff>0</xdr:rowOff>
    </xdr:from>
    <xdr:to>
      <xdr:col>1</xdr:col>
      <xdr:colOff>1450059</xdr:colOff>
      <xdr:row>3</xdr:row>
      <xdr:rowOff>39133</xdr:rowOff>
    </xdr:to>
    <xdr:pic>
      <xdr:nvPicPr>
        <xdr:cNvPr id="2" name="Picture 1">
          <a:extLst>
            <a:ext uri="{FF2B5EF4-FFF2-40B4-BE49-F238E27FC236}">
              <a16:creationId xmlns:a16="http://schemas.microsoft.com/office/drawing/2014/main" id="{F3AC7780-1C8A-44F0-BF4C-7680C66280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7373" y="180975"/>
          <a:ext cx="1420336" cy="40108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24961</xdr:colOff>
      <xdr:row>1</xdr:row>
      <xdr:rowOff>0</xdr:rowOff>
    </xdr:from>
    <xdr:to>
      <xdr:col>1</xdr:col>
      <xdr:colOff>1418755</xdr:colOff>
      <xdr:row>3</xdr:row>
      <xdr:rowOff>39133</xdr:rowOff>
    </xdr:to>
    <xdr:pic>
      <xdr:nvPicPr>
        <xdr:cNvPr id="2" name="Picture 1">
          <a:extLst>
            <a:ext uri="{FF2B5EF4-FFF2-40B4-BE49-F238E27FC236}">
              <a16:creationId xmlns:a16="http://schemas.microsoft.com/office/drawing/2014/main" id="{40CBF744-7D07-4EB3-97A9-71D836997C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1661" y="190500"/>
          <a:ext cx="1397877" cy="42013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56653</xdr:colOff>
      <xdr:row>1</xdr:row>
      <xdr:rowOff>0</xdr:rowOff>
    </xdr:from>
    <xdr:to>
      <xdr:col>1</xdr:col>
      <xdr:colOff>1391146</xdr:colOff>
      <xdr:row>3</xdr:row>
      <xdr:rowOff>20083</xdr:rowOff>
    </xdr:to>
    <xdr:pic>
      <xdr:nvPicPr>
        <xdr:cNvPr id="2" name="Picture 1">
          <a:extLst>
            <a:ext uri="{FF2B5EF4-FFF2-40B4-BE49-F238E27FC236}">
              <a16:creationId xmlns:a16="http://schemas.microsoft.com/office/drawing/2014/main" id="{79BE1EA1-AB82-438D-A992-CEE838E3A9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5253" y="190500"/>
          <a:ext cx="1334493" cy="40108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24961</xdr:colOff>
      <xdr:row>1</xdr:row>
      <xdr:rowOff>0</xdr:rowOff>
    </xdr:from>
    <xdr:to>
      <xdr:col>1</xdr:col>
      <xdr:colOff>1427600</xdr:colOff>
      <xdr:row>3</xdr:row>
      <xdr:rowOff>39133</xdr:rowOff>
    </xdr:to>
    <xdr:pic>
      <xdr:nvPicPr>
        <xdr:cNvPr id="4" name="Picture 3">
          <a:extLst>
            <a:ext uri="{FF2B5EF4-FFF2-40B4-BE49-F238E27FC236}">
              <a16:creationId xmlns:a16="http://schemas.microsoft.com/office/drawing/2014/main" id="{E4B3A001-E763-4D54-91F4-212B7FC15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1661" y="190500"/>
          <a:ext cx="1397877" cy="42013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48773</xdr:colOff>
      <xdr:row>1</xdr:row>
      <xdr:rowOff>114300</xdr:rowOff>
    </xdr:from>
    <xdr:to>
      <xdr:col>1</xdr:col>
      <xdr:colOff>1446650</xdr:colOff>
      <xdr:row>3</xdr:row>
      <xdr:rowOff>153433</xdr:rowOff>
    </xdr:to>
    <xdr:pic>
      <xdr:nvPicPr>
        <xdr:cNvPr id="5" name="Picture 4">
          <a:extLst>
            <a:ext uri="{FF2B5EF4-FFF2-40B4-BE49-F238E27FC236}">
              <a16:creationId xmlns:a16="http://schemas.microsoft.com/office/drawing/2014/main" id="{23C0F88B-6F57-4F02-8EA5-7358EB475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6423" y="295275"/>
          <a:ext cx="1397877" cy="40108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40807</xdr:colOff>
      <xdr:row>1</xdr:row>
      <xdr:rowOff>0</xdr:rowOff>
    </xdr:from>
    <xdr:to>
      <xdr:col>1</xdr:col>
      <xdr:colOff>1411754</xdr:colOff>
      <xdr:row>3</xdr:row>
      <xdr:rowOff>29608</xdr:rowOff>
    </xdr:to>
    <xdr:pic>
      <xdr:nvPicPr>
        <xdr:cNvPr id="6" name="Picture 5">
          <a:extLst>
            <a:ext uri="{FF2B5EF4-FFF2-40B4-BE49-F238E27FC236}">
              <a16:creationId xmlns:a16="http://schemas.microsoft.com/office/drawing/2014/main" id="{72DAECD4-663F-478A-8A67-7B442B767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7507" y="190500"/>
          <a:ext cx="1366185" cy="41060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38796</xdr:colOff>
      <xdr:row>1</xdr:row>
      <xdr:rowOff>0</xdr:rowOff>
    </xdr:from>
    <xdr:to>
      <xdr:col>2</xdr:col>
      <xdr:colOff>19519</xdr:colOff>
      <xdr:row>3</xdr:row>
      <xdr:rowOff>26433</xdr:rowOff>
    </xdr:to>
    <xdr:pic>
      <xdr:nvPicPr>
        <xdr:cNvPr id="2" name="Picture 1">
          <a:extLst>
            <a:ext uri="{FF2B5EF4-FFF2-40B4-BE49-F238E27FC236}">
              <a16:creationId xmlns:a16="http://schemas.microsoft.com/office/drawing/2014/main" id="{DBBEC6F2-4340-4016-B61C-2EEB0219A0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67396" y="190500"/>
          <a:ext cx="1228498" cy="40743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1</xdr:col>
      <xdr:colOff>99832</xdr:colOff>
      <xdr:row>1</xdr:row>
      <xdr:rowOff>0</xdr:rowOff>
    </xdr:from>
    <xdr:ext cx="1323655" cy="394954"/>
    <xdr:pic>
      <xdr:nvPicPr>
        <xdr:cNvPr id="2" name="Picture 1">
          <a:extLst>
            <a:ext uri="{FF2B5EF4-FFF2-40B4-BE49-F238E27FC236}">
              <a16:creationId xmlns:a16="http://schemas.microsoft.com/office/drawing/2014/main" id="{75908011-B073-4502-B2F2-1D4C7954C6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8432" y="190500"/>
          <a:ext cx="1323655" cy="394954"/>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1</xdr:col>
      <xdr:colOff>7304</xdr:colOff>
      <xdr:row>1</xdr:row>
      <xdr:rowOff>0</xdr:rowOff>
    </xdr:from>
    <xdr:to>
      <xdr:col>1</xdr:col>
      <xdr:colOff>1437321</xdr:colOff>
      <xdr:row>3</xdr:row>
      <xdr:rowOff>36366</xdr:rowOff>
    </xdr:to>
    <xdr:pic>
      <xdr:nvPicPr>
        <xdr:cNvPr id="2" name="Picture 1">
          <a:extLst>
            <a:ext uri="{FF2B5EF4-FFF2-40B4-BE49-F238E27FC236}">
              <a16:creationId xmlns:a16="http://schemas.microsoft.com/office/drawing/2014/main" id="{E3C0400D-B5BC-46F6-B016-6BAD163074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35904" y="190500"/>
          <a:ext cx="1430017" cy="4173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175260</xdr:rowOff>
    </xdr:from>
    <xdr:to>
      <xdr:col>1</xdr:col>
      <xdr:colOff>1416144</xdr:colOff>
      <xdr:row>3</xdr:row>
      <xdr:rowOff>29971</xdr:rowOff>
    </xdr:to>
    <xdr:pic>
      <xdr:nvPicPr>
        <xdr:cNvPr id="2" name="Picture 1">
          <a:extLst>
            <a:ext uri="{FF2B5EF4-FFF2-40B4-BE49-F238E27FC236}">
              <a16:creationId xmlns:a16="http://schemas.microsoft.com/office/drawing/2014/main" id="{35899ABF-3D21-47BF-9607-61CCE420F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7650" y="175260"/>
          <a:ext cx="1416144" cy="4262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105114</xdr:colOff>
      <xdr:row>1</xdr:row>
      <xdr:rowOff>0</xdr:rowOff>
    </xdr:from>
    <xdr:to>
      <xdr:col>2</xdr:col>
      <xdr:colOff>11679</xdr:colOff>
      <xdr:row>3</xdr:row>
      <xdr:rowOff>36366</xdr:rowOff>
    </xdr:to>
    <xdr:pic>
      <xdr:nvPicPr>
        <xdr:cNvPr id="2" name="Picture 1">
          <a:extLst>
            <a:ext uri="{FF2B5EF4-FFF2-40B4-BE49-F238E27FC236}">
              <a16:creationId xmlns:a16="http://schemas.microsoft.com/office/drawing/2014/main" id="{22A89885-0C76-44EE-A48E-AE41747B71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33714" y="190500"/>
          <a:ext cx="1335315" cy="41736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12586</xdr:colOff>
      <xdr:row>1</xdr:row>
      <xdr:rowOff>0</xdr:rowOff>
    </xdr:from>
    <xdr:to>
      <xdr:col>1</xdr:col>
      <xdr:colOff>1438389</xdr:colOff>
      <xdr:row>3</xdr:row>
      <xdr:rowOff>36366</xdr:rowOff>
    </xdr:to>
    <xdr:pic>
      <xdr:nvPicPr>
        <xdr:cNvPr id="2" name="Picture 1">
          <a:extLst>
            <a:ext uri="{FF2B5EF4-FFF2-40B4-BE49-F238E27FC236}">
              <a16:creationId xmlns:a16="http://schemas.microsoft.com/office/drawing/2014/main" id="{98302FFE-4CDC-493E-AB64-A5CCA15D38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1186" y="190500"/>
          <a:ext cx="1425803" cy="4173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761540" cy="509027"/>
    <xdr:pic>
      <xdr:nvPicPr>
        <xdr:cNvPr id="2" name="Picture 1">
          <a:extLst>
            <a:ext uri="{FF2B5EF4-FFF2-40B4-BE49-F238E27FC236}">
              <a16:creationId xmlns:a16="http://schemas.microsoft.com/office/drawing/2014/main" id="{26FC6BEE-35AF-43BF-BBE0-A438EC0458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5275" y="190500"/>
          <a:ext cx="1761540" cy="509027"/>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24961</xdr:colOff>
      <xdr:row>1</xdr:row>
      <xdr:rowOff>0</xdr:rowOff>
    </xdr:from>
    <xdr:to>
      <xdr:col>1</xdr:col>
      <xdr:colOff>1430140</xdr:colOff>
      <xdr:row>3</xdr:row>
      <xdr:rowOff>39133</xdr:rowOff>
    </xdr:to>
    <xdr:pic>
      <xdr:nvPicPr>
        <xdr:cNvPr id="3" name="Picture 2">
          <a:extLst>
            <a:ext uri="{FF2B5EF4-FFF2-40B4-BE49-F238E27FC236}">
              <a16:creationId xmlns:a16="http://schemas.microsoft.com/office/drawing/2014/main" id="{E0158776-8360-48C9-9FB8-1FC9A8D522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1661" y="190500"/>
          <a:ext cx="1397877" cy="4201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24961</xdr:colOff>
      <xdr:row>1</xdr:row>
      <xdr:rowOff>0</xdr:rowOff>
    </xdr:from>
    <xdr:to>
      <xdr:col>1</xdr:col>
      <xdr:colOff>1427600</xdr:colOff>
      <xdr:row>3</xdr:row>
      <xdr:rowOff>39133</xdr:rowOff>
    </xdr:to>
    <xdr:pic>
      <xdr:nvPicPr>
        <xdr:cNvPr id="3" name="Picture 2">
          <a:extLst>
            <a:ext uri="{FF2B5EF4-FFF2-40B4-BE49-F238E27FC236}">
              <a16:creationId xmlns:a16="http://schemas.microsoft.com/office/drawing/2014/main" id="{4CF4689D-BDB5-41D5-9E65-A636D9E3A9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1661" y="190500"/>
          <a:ext cx="1397877" cy="4201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182563</xdr:colOff>
      <xdr:row>0</xdr:row>
      <xdr:rowOff>142875</xdr:rowOff>
    </xdr:from>
    <xdr:ext cx="1354495" cy="388700"/>
    <xdr:pic>
      <xdr:nvPicPr>
        <xdr:cNvPr id="2" name="Picture 1">
          <a:extLst>
            <a:ext uri="{FF2B5EF4-FFF2-40B4-BE49-F238E27FC236}">
              <a16:creationId xmlns:a16="http://schemas.microsoft.com/office/drawing/2014/main" id="{E61FD80F-FF8E-439D-8168-822CF51C89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2563" y="142875"/>
          <a:ext cx="1354495" cy="3887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24961</xdr:colOff>
      <xdr:row>1</xdr:row>
      <xdr:rowOff>0</xdr:rowOff>
    </xdr:from>
    <xdr:to>
      <xdr:col>1</xdr:col>
      <xdr:colOff>1417170</xdr:colOff>
      <xdr:row>3</xdr:row>
      <xdr:rowOff>39133</xdr:rowOff>
    </xdr:to>
    <xdr:pic>
      <xdr:nvPicPr>
        <xdr:cNvPr id="3" name="Picture 2">
          <a:extLst>
            <a:ext uri="{FF2B5EF4-FFF2-40B4-BE49-F238E27FC236}">
              <a16:creationId xmlns:a16="http://schemas.microsoft.com/office/drawing/2014/main" id="{3E953658-51C2-480D-9D9B-B803F98DB2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1661" y="190500"/>
          <a:ext cx="1397877" cy="4201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24961</xdr:colOff>
      <xdr:row>1</xdr:row>
      <xdr:rowOff>0</xdr:rowOff>
    </xdr:from>
    <xdr:to>
      <xdr:col>1</xdr:col>
      <xdr:colOff>1427600</xdr:colOff>
      <xdr:row>3</xdr:row>
      <xdr:rowOff>39133</xdr:rowOff>
    </xdr:to>
    <xdr:pic>
      <xdr:nvPicPr>
        <xdr:cNvPr id="9" name="Picture 8">
          <a:extLst>
            <a:ext uri="{FF2B5EF4-FFF2-40B4-BE49-F238E27FC236}">
              <a16:creationId xmlns:a16="http://schemas.microsoft.com/office/drawing/2014/main" id="{6E6705D2-5608-416E-8806-3C83E86283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1661" y="190500"/>
          <a:ext cx="1397877" cy="42013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24961</xdr:colOff>
      <xdr:row>1</xdr:row>
      <xdr:rowOff>0</xdr:rowOff>
    </xdr:from>
    <xdr:to>
      <xdr:col>1</xdr:col>
      <xdr:colOff>1427600</xdr:colOff>
      <xdr:row>3</xdr:row>
      <xdr:rowOff>39133</xdr:rowOff>
    </xdr:to>
    <xdr:pic>
      <xdr:nvPicPr>
        <xdr:cNvPr id="4" name="Picture 3">
          <a:extLst>
            <a:ext uri="{FF2B5EF4-FFF2-40B4-BE49-F238E27FC236}">
              <a16:creationId xmlns:a16="http://schemas.microsoft.com/office/drawing/2014/main" id="{67B7130D-AD5C-4431-BA68-BFF730EE10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1661" y="190500"/>
          <a:ext cx="1397877" cy="420133"/>
        </a:xfrm>
        <a:prstGeom prst="rect">
          <a:avLst/>
        </a:prstGeom>
      </xdr:spPr>
    </xdr:pic>
    <xdr:clientData/>
  </xdr:twoCellAnchor>
</xdr:wsDr>
</file>

<file path=xl/theme/theme1.xml><?xml version="1.0" encoding="utf-8"?>
<a:theme xmlns:a="http://schemas.openxmlformats.org/drawingml/2006/main" name="Perseus theme">
  <a:themeElements>
    <a:clrScheme name="Perseus">
      <a:dk1>
        <a:sysClr val="windowText" lastClr="000000"/>
      </a:dk1>
      <a:lt1>
        <a:sysClr val="window" lastClr="FFFFFF"/>
      </a:lt1>
      <a:dk2>
        <a:srgbClr val="231F20"/>
      </a:dk2>
      <a:lt2>
        <a:srgbClr val="E7E6E6"/>
      </a:lt2>
      <a:accent1>
        <a:srgbClr val="8A1F03"/>
      </a:accent1>
      <a:accent2>
        <a:srgbClr val="E7A614"/>
      </a:accent2>
      <a:accent3>
        <a:srgbClr val="1E3742"/>
      </a:accent3>
      <a:accent4>
        <a:srgbClr val="0C202A"/>
      </a:accent4>
      <a:accent5>
        <a:srgbClr val="4D4D4F"/>
      </a:accent5>
      <a:accent6>
        <a:srgbClr val="AEB5BA"/>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s://perseusmining.com/storage/2024/10/PML-FIN-POL-10247-Tax-Strategy.pdf" TargetMode="External"/><Relationship Id="rId2" Type="http://schemas.openxmlformats.org/officeDocument/2006/relationships/hyperlink" Target="https://perseusmining.com/storage/2024/10/PML-FIN-POL-10247-Tax-Strategy.pdf" TargetMode="External"/><Relationship Id="rId1" Type="http://schemas.openxmlformats.org/officeDocument/2006/relationships/hyperlink" Target="https://perseusmining.com/storage/2024/10/PML-FIN-POL-10247-Tax-Strategy.pdf" TargetMode="External"/><Relationship Id="rId5" Type="http://schemas.openxmlformats.org/officeDocument/2006/relationships/drawing" Target="../drawings/drawing17.xm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perseusmining.com/storage/2024/10/PML-FIN-POL-10247-Tax-Strategy.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BC5B4-76C8-4C7D-8321-94527C8988B2}">
  <sheetPr>
    <pageSetUpPr autoPageBreaks="0"/>
  </sheetPr>
  <dimension ref="A2:F18"/>
  <sheetViews>
    <sheetView tabSelected="1" zoomScale="80" zoomScaleNormal="80" workbookViewId="0">
      <selection activeCell="A12" sqref="A12"/>
    </sheetView>
  </sheetViews>
  <sheetFormatPr defaultColWidth="13.5703125" defaultRowHeight="15"/>
  <cols>
    <col min="1" max="1" width="148.42578125" style="1" customWidth="1"/>
    <col min="2" max="16384" width="13.5703125" style="1"/>
  </cols>
  <sheetData>
    <row r="2" spans="1:6" ht="110.25" customHeight="1"/>
    <row r="3" spans="1:6" s="2" customFormat="1" ht="19.5" customHeight="1">
      <c r="A3" s="198" t="s">
        <v>1006</v>
      </c>
      <c r="B3" s="1"/>
      <c r="C3" s="1"/>
      <c r="D3" s="1"/>
      <c r="E3" s="1"/>
      <c r="F3" s="1"/>
    </row>
    <row r="4" spans="1:6" ht="23.25" customHeight="1">
      <c r="A4" s="199" t="s">
        <v>1224</v>
      </c>
    </row>
    <row r="5" spans="1:6" ht="100.5" customHeight="1">
      <c r="A5" s="200" t="s">
        <v>851</v>
      </c>
    </row>
    <row r="6" spans="1:6">
      <c r="A6" s="201"/>
    </row>
    <row r="7" spans="1:6" ht="26.25" customHeight="1">
      <c r="A7" s="199" t="s">
        <v>0</v>
      </c>
    </row>
    <row r="8" spans="1:6" ht="21" customHeight="1">
      <c r="A8" s="202" t="s">
        <v>1</v>
      </c>
    </row>
    <row r="9" spans="1:6" ht="21" customHeight="1">
      <c r="A9" s="203" t="s">
        <v>2</v>
      </c>
    </row>
    <row r="10" spans="1:6" ht="16.5" customHeight="1">
      <c r="A10" s="204"/>
    </row>
    <row r="11" spans="1:6" ht="15.75">
      <c r="A11" s="199" t="s">
        <v>3</v>
      </c>
    </row>
    <row r="12" spans="1:6" s="4" customFormat="1" ht="120" customHeight="1">
      <c r="A12" s="203" t="s">
        <v>1225</v>
      </c>
    </row>
    <row r="13" spans="1:6" s="4" customFormat="1" ht="18" customHeight="1">
      <c r="A13" s="203"/>
    </row>
    <row r="14" spans="1:6" s="5" customFormat="1" ht="26.25" customHeight="1">
      <c r="A14" s="205" t="s">
        <v>4</v>
      </c>
    </row>
    <row r="15" spans="1:6" s="5" customFormat="1" ht="25.5" customHeight="1">
      <c r="A15" s="203" t="s">
        <v>1226</v>
      </c>
    </row>
    <row r="16" spans="1:6">
      <c r="A16" s="3"/>
    </row>
    <row r="17" spans="1:1">
      <c r="A17" s="3"/>
    </row>
    <row r="18" spans="1:1">
      <c r="A18" s="3"/>
    </row>
  </sheetData>
  <sheetProtection algorithmName="SHA-512" hashValue="8g7obg5MDnTWokxi2nv5sBUUO8zw/uQ+ChoxmC0XaPhAtrqtcGn2R/+WcNT2+Ja0JyPn5EzCWeZTRfdDalAHBQ==" saltValue="nufpNDIkmzK5P2EKMd43GQ==" spinCount="100000" sheet="1" objects="1" scenarios="1"/>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2A21C-674C-416B-A2EE-CB57CCD8F7D3}">
  <sheetPr>
    <pageSetUpPr autoPageBreaks="0"/>
  </sheetPr>
  <dimension ref="A1:M72"/>
  <sheetViews>
    <sheetView showGridLines="0" zoomScale="80" zoomScaleNormal="80" workbookViewId="0"/>
  </sheetViews>
  <sheetFormatPr defaultColWidth="8.42578125" defaultRowHeight="15"/>
  <cols>
    <col min="1" max="1" width="3.42578125" style="7" customWidth="1"/>
    <col min="2" max="2" width="44.42578125" style="7" customWidth="1"/>
    <col min="3" max="11" width="28.42578125" style="7" customWidth="1"/>
    <col min="12" max="12" width="11.85546875" style="7" customWidth="1"/>
    <col min="13" max="16384" width="8.42578125" style="7"/>
  </cols>
  <sheetData>
    <row r="1" spans="1:13">
      <c r="A1" s="6"/>
      <c r="B1" s="6"/>
      <c r="C1" s="6"/>
      <c r="D1" s="8"/>
      <c r="E1" s="8"/>
      <c r="F1" s="8"/>
      <c r="G1" s="8"/>
      <c r="H1" s="8"/>
      <c r="I1" s="6"/>
    </row>
    <row r="2" spans="1:13">
      <c r="A2" s="6"/>
      <c r="B2" s="6"/>
      <c r="C2" s="6"/>
      <c r="D2" s="8"/>
      <c r="E2" s="191" t="s">
        <v>978</v>
      </c>
      <c r="F2" s="8"/>
      <c r="G2" s="8"/>
      <c r="H2" s="14"/>
      <c r="I2" s="62"/>
      <c r="K2" s="62"/>
    </row>
    <row r="3" spans="1:13">
      <c r="A3" s="6"/>
      <c r="B3" s="6"/>
      <c r="C3" s="6"/>
      <c r="D3" s="8"/>
      <c r="E3" s="8"/>
      <c r="F3" s="8"/>
      <c r="G3" s="8"/>
      <c r="H3" s="8"/>
      <c r="I3" s="62"/>
    </row>
    <row r="4" spans="1:13">
      <c r="A4" s="6"/>
      <c r="B4" s="6"/>
      <c r="C4" s="6"/>
      <c r="D4" s="8"/>
      <c r="E4" s="8"/>
      <c r="F4" s="8"/>
      <c r="G4" s="8"/>
      <c r="H4" s="8"/>
      <c r="I4" s="6"/>
    </row>
    <row r="5" spans="1:13">
      <c r="A5" s="6"/>
      <c r="B5" s="6"/>
      <c r="C5" s="6"/>
      <c r="D5" s="8"/>
      <c r="E5" s="8"/>
      <c r="F5" s="8"/>
      <c r="G5" s="8"/>
      <c r="H5" s="8"/>
      <c r="I5" s="6"/>
    </row>
    <row r="6" spans="1:13">
      <c r="A6" s="6"/>
      <c r="B6" s="569"/>
      <c r="C6" s="569"/>
      <c r="D6" s="569"/>
      <c r="E6" s="569"/>
      <c r="F6" s="507"/>
      <c r="G6" s="507"/>
      <c r="H6" s="507"/>
      <c r="I6" s="173"/>
      <c r="J6" s="305"/>
      <c r="K6" s="305"/>
      <c r="L6" s="305"/>
      <c r="M6" s="305"/>
    </row>
    <row r="7" spans="1:13">
      <c r="A7" s="9"/>
      <c r="B7" s="446" t="s">
        <v>259</v>
      </c>
      <c r="C7" s="446"/>
      <c r="D7" s="161"/>
      <c r="E7" s="161"/>
      <c r="F7" s="161"/>
      <c r="G7" s="161"/>
      <c r="H7" s="161"/>
      <c r="I7" s="173"/>
      <c r="J7" s="305"/>
      <c r="K7" s="305"/>
      <c r="L7" s="305"/>
      <c r="M7" s="305"/>
    </row>
    <row r="8" spans="1:13">
      <c r="A8" s="9"/>
      <c r="B8" s="125" t="s">
        <v>260</v>
      </c>
      <c r="C8" s="135" t="s">
        <v>979</v>
      </c>
      <c r="D8" s="134" t="s">
        <v>823</v>
      </c>
      <c r="E8" s="134" t="s">
        <v>783</v>
      </c>
      <c r="F8" s="134" t="s">
        <v>97</v>
      </c>
      <c r="G8" s="134" t="s">
        <v>98</v>
      </c>
      <c r="H8" s="134" t="s">
        <v>112</v>
      </c>
      <c r="I8" s="134" t="s">
        <v>99</v>
      </c>
      <c r="J8" s="134" t="s">
        <v>100</v>
      </c>
      <c r="K8" s="134" t="s">
        <v>101</v>
      </c>
      <c r="L8" s="138" t="s">
        <v>201</v>
      </c>
      <c r="M8" s="305"/>
    </row>
    <row r="9" spans="1:13">
      <c r="A9" s="9"/>
      <c r="B9" s="509" t="s">
        <v>261</v>
      </c>
      <c r="C9" s="570">
        <v>277700</v>
      </c>
      <c r="D9" s="571">
        <f>SUM(D10:D11)</f>
        <v>271456.37</v>
      </c>
      <c r="E9" s="572">
        <v>275082</v>
      </c>
      <c r="F9" s="572">
        <f t="shared" ref="F9:L9" si="0">F10+F11</f>
        <v>272834</v>
      </c>
      <c r="G9" s="572">
        <f t="shared" si="0"/>
        <v>205765</v>
      </c>
      <c r="H9" s="572">
        <f t="shared" si="0"/>
        <v>167075.22641545464</v>
      </c>
      <c r="I9" s="572">
        <f t="shared" si="0"/>
        <v>199834.21821125998</v>
      </c>
      <c r="J9" s="572">
        <f t="shared" si="0"/>
        <v>161698.68549010652</v>
      </c>
      <c r="K9" s="572">
        <f t="shared" si="0"/>
        <v>163444.58861162188</v>
      </c>
      <c r="L9" s="572">
        <f t="shared" si="0"/>
        <v>139697.88092622234</v>
      </c>
      <c r="M9" s="305"/>
    </row>
    <row r="10" spans="1:13">
      <c r="A10" s="9"/>
      <c r="B10" s="573" t="s">
        <v>262</v>
      </c>
      <c r="C10" s="574">
        <v>216098</v>
      </c>
      <c r="D10" s="575">
        <v>215219</v>
      </c>
      <c r="E10" s="572">
        <v>204198.40360594672</v>
      </c>
      <c r="F10" s="572">
        <v>186110</v>
      </c>
      <c r="G10" s="572">
        <v>155191.99066313545</v>
      </c>
      <c r="H10" s="572">
        <v>122158.85228757074</v>
      </c>
      <c r="I10" s="572">
        <v>142930.98441125997</v>
      </c>
      <c r="J10" s="572">
        <v>105289.29189010653</v>
      </c>
      <c r="K10" s="572">
        <v>106554.3076116219</v>
      </c>
      <c r="L10" s="572">
        <v>84049.56092622233</v>
      </c>
      <c r="M10" s="305"/>
    </row>
    <row r="11" spans="1:13" ht="15.75" thickBot="1">
      <c r="A11" s="9"/>
      <c r="B11" s="365" t="s">
        <v>263</v>
      </c>
      <c r="C11" s="576">
        <v>61602</v>
      </c>
      <c r="D11" s="337">
        <v>56237.37</v>
      </c>
      <c r="E11" s="577">
        <v>70883.89</v>
      </c>
      <c r="F11" s="577">
        <v>86724</v>
      </c>
      <c r="G11" s="577">
        <v>50573.009336864547</v>
      </c>
      <c r="H11" s="577">
        <v>44916.374127883901</v>
      </c>
      <c r="I11" s="577">
        <v>56903.233800000002</v>
      </c>
      <c r="J11" s="577">
        <v>56409.393599999996</v>
      </c>
      <c r="K11" s="577">
        <v>56890.280999999988</v>
      </c>
      <c r="L11" s="577">
        <v>55648.320000000007</v>
      </c>
      <c r="M11" s="305"/>
    </row>
    <row r="12" spans="1:13">
      <c r="A12" s="9"/>
      <c r="B12" s="276" t="s">
        <v>994</v>
      </c>
      <c r="C12" s="155"/>
      <c r="D12" s="155"/>
      <c r="E12" s="578"/>
      <c r="F12" s="578"/>
      <c r="G12" s="578"/>
      <c r="H12" s="579"/>
      <c r="I12" s="579"/>
      <c r="J12" s="159"/>
      <c r="K12" s="580"/>
      <c r="L12" s="305"/>
      <c r="M12" s="305"/>
    </row>
    <row r="13" spans="1:13">
      <c r="A13" s="6"/>
      <c r="B13" s="155"/>
      <c r="C13" s="155"/>
      <c r="D13" s="155"/>
      <c r="E13" s="578"/>
      <c r="F13" s="578"/>
      <c r="G13" s="578"/>
      <c r="H13" s="579"/>
      <c r="I13" s="579"/>
      <c r="J13" s="159"/>
      <c r="K13" s="580"/>
      <c r="L13" s="581"/>
      <c r="M13" s="305"/>
    </row>
    <row r="14" spans="1:13">
      <c r="A14" s="9"/>
      <c r="B14" s="125" t="s">
        <v>264</v>
      </c>
      <c r="C14" s="135" t="s">
        <v>979</v>
      </c>
      <c r="D14" s="134" t="s">
        <v>823</v>
      </c>
      <c r="E14" s="134" t="s">
        <v>783</v>
      </c>
      <c r="F14" s="134" t="s">
        <v>97</v>
      </c>
      <c r="G14" s="134" t="s">
        <v>98</v>
      </c>
      <c r="H14" s="134" t="s">
        <v>112</v>
      </c>
      <c r="I14" s="134" t="s">
        <v>99</v>
      </c>
      <c r="J14" s="134" t="s">
        <v>100</v>
      </c>
      <c r="K14" s="134" t="s">
        <v>101</v>
      </c>
      <c r="L14" s="138" t="s">
        <v>201</v>
      </c>
      <c r="M14" s="305"/>
    </row>
    <row r="15" spans="1:13">
      <c r="A15" s="9"/>
      <c r="B15" s="582" t="s">
        <v>261</v>
      </c>
      <c r="C15" s="574">
        <f>SUM(C16:C18)</f>
        <v>277700</v>
      </c>
      <c r="D15" s="575">
        <f>SUM(D16:D18)</f>
        <v>271456</v>
      </c>
      <c r="E15" s="572">
        <v>275082</v>
      </c>
      <c r="F15" s="572">
        <f>F16+F17+F18</f>
        <v>272834</v>
      </c>
      <c r="G15" s="572">
        <f>G16+G17+G18</f>
        <v>205765</v>
      </c>
      <c r="H15" s="572">
        <f>H16+H17+H18</f>
        <v>167075.22641545458</v>
      </c>
      <c r="I15" s="572">
        <f>I16+I17+I18</f>
        <v>199834.21821125998</v>
      </c>
      <c r="J15" s="583">
        <v>161698.68549010652</v>
      </c>
      <c r="K15" s="583">
        <v>163444.58861162193</v>
      </c>
      <c r="L15" s="583">
        <v>139697.88092622231</v>
      </c>
      <c r="M15" s="305"/>
    </row>
    <row r="16" spans="1:13">
      <c r="A16" s="9"/>
      <c r="B16" s="584" t="s">
        <v>265</v>
      </c>
      <c r="C16" s="585">
        <v>276385</v>
      </c>
      <c r="D16" s="586">
        <v>270143</v>
      </c>
      <c r="E16" s="572">
        <v>273824.2936059467</v>
      </c>
      <c r="F16" s="572">
        <v>271615</v>
      </c>
      <c r="G16" s="572">
        <v>204755</v>
      </c>
      <c r="H16" s="587">
        <v>166206.8269645675</v>
      </c>
      <c r="I16" s="587">
        <v>199223.30545302</v>
      </c>
      <c r="J16" s="587"/>
      <c r="K16" s="587"/>
      <c r="L16" s="587"/>
      <c r="M16" s="305"/>
    </row>
    <row r="17" spans="1:13">
      <c r="A17" s="9"/>
      <c r="B17" s="573" t="s">
        <v>266</v>
      </c>
      <c r="C17" s="574">
        <v>322</v>
      </c>
      <c r="D17" s="575">
        <v>320</v>
      </c>
      <c r="E17" s="572">
        <v>304</v>
      </c>
      <c r="F17" s="572">
        <v>266</v>
      </c>
      <c r="G17" s="572">
        <v>220</v>
      </c>
      <c r="H17" s="572">
        <v>114.62474981830002</v>
      </c>
      <c r="I17" s="572">
        <v>203.68324470000002</v>
      </c>
      <c r="J17" s="572"/>
      <c r="K17" s="572"/>
      <c r="L17" s="572"/>
      <c r="M17" s="305"/>
    </row>
    <row r="18" spans="1:13" ht="15.75" thickBot="1">
      <c r="A18" s="9"/>
      <c r="B18" s="365" t="s">
        <v>267</v>
      </c>
      <c r="C18" s="576">
        <v>993</v>
      </c>
      <c r="D18" s="337">
        <v>993</v>
      </c>
      <c r="E18" s="577">
        <v>954</v>
      </c>
      <c r="F18" s="577">
        <v>953</v>
      </c>
      <c r="G18" s="577">
        <v>790</v>
      </c>
      <c r="H18" s="577">
        <v>753.77470106879991</v>
      </c>
      <c r="I18" s="577">
        <v>407.22951354000003</v>
      </c>
      <c r="J18" s="577"/>
      <c r="K18" s="577"/>
      <c r="L18" s="577"/>
      <c r="M18" s="305"/>
    </row>
    <row r="19" spans="1:13" ht="14.25" customHeight="1">
      <c r="B19" s="276" t="s">
        <v>268</v>
      </c>
      <c r="C19" s="155"/>
      <c r="D19" s="155"/>
      <c r="E19" s="155"/>
      <c r="F19" s="155"/>
      <c r="G19" s="155"/>
      <c r="H19" s="155"/>
      <c r="I19" s="155"/>
      <c r="J19" s="155"/>
      <c r="K19" s="70"/>
      <c r="L19" s="305"/>
      <c r="M19" s="305"/>
    </row>
    <row r="20" spans="1:13">
      <c r="B20" s="166"/>
      <c r="C20" s="166"/>
      <c r="D20" s="166"/>
      <c r="E20" s="166"/>
      <c r="F20" s="166"/>
      <c r="G20" s="166"/>
      <c r="H20" s="166"/>
      <c r="I20" s="166"/>
      <c r="J20" s="166"/>
      <c r="K20" s="305"/>
      <c r="L20" s="305"/>
      <c r="M20" s="305"/>
    </row>
    <row r="21" spans="1:13">
      <c r="A21" s="9"/>
      <c r="B21" s="125" t="s">
        <v>269</v>
      </c>
      <c r="C21" s="135" t="s">
        <v>979</v>
      </c>
      <c r="D21" s="134" t="s">
        <v>823</v>
      </c>
      <c r="E21" s="134" t="s">
        <v>783</v>
      </c>
      <c r="F21" s="134" t="s">
        <v>97</v>
      </c>
      <c r="G21" s="134" t="s">
        <v>98</v>
      </c>
      <c r="H21" s="134" t="s">
        <v>112</v>
      </c>
      <c r="I21" s="134" t="s">
        <v>99</v>
      </c>
      <c r="J21" s="134" t="s">
        <v>100</v>
      </c>
      <c r="K21" s="134" t="s">
        <v>101</v>
      </c>
      <c r="L21" s="138" t="s">
        <v>201</v>
      </c>
      <c r="M21" s="305"/>
    </row>
    <row r="22" spans="1:13">
      <c r="A22" s="9"/>
      <c r="B22" s="582" t="s">
        <v>270</v>
      </c>
      <c r="C22" s="582"/>
      <c r="D22" s="582"/>
      <c r="E22" s="572"/>
      <c r="F22" s="572"/>
      <c r="G22" s="572"/>
      <c r="H22" s="572"/>
      <c r="I22" s="572"/>
      <c r="J22" s="572"/>
      <c r="K22" s="572"/>
      <c r="L22" s="572"/>
      <c r="M22" s="305"/>
    </row>
    <row r="23" spans="1:13">
      <c r="A23" s="9"/>
      <c r="B23" s="573" t="s">
        <v>271</v>
      </c>
      <c r="C23" s="574">
        <v>188687</v>
      </c>
      <c r="D23" s="575">
        <v>187263</v>
      </c>
      <c r="E23" s="572">
        <v>177858</v>
      </c>
      <c r="F23" s="572">
        <v>181958</v>
      </c>
      <c r="G23" s="572">
        <v>155152</v>
      </c>
      <c r="H23" s="572">
        <v>122111.85869649073</v>
      </c>
      <c r="I23" s="572">
        <v>142889.48072567998</v>
      </c>
      <c r="J23" s="572">
        <v>105239.88274060652</v>
      </c>
      <c r="K23" s="572">
        <v>106512.8039260419</v>
      </c>
      <c r="L23" s="572">
        <v>84013.034754962326</v>
      </c>
      <c r="M23" s="305"/>
    </row>
    <row r="24" spans="1:13">
      <c r="A24" s="9"/>
      <c r="B24" s="573" t="s">
        <v>272</v>
      </c>
      <c r="C24" s="574">
        <v>326</v>
      </c>
      <c r="D24" s="575">
        <v>295</v>
      </c>
      <c r="E24" s="572">
        <v>290</v>
      </c>
      <c r="F24" s="572">
        <v>111</v>
      </c>
      <c r="G24" s="572">
        <v>40.259307000000007</v>
      </c>
      <c r="H24" s="572">
        <v>46.993591079999995</v>
      </c>
      <c r="I24" s="572">
        <v>41.50368558000001</v>
      </c>
      <c r="J24" s="572">
        <v>49.409149499999991</v>
      </c>
      <c r="K24" s="572">
        <v>41.503685580000003</v>
      </c>
      <c r="L24" s="572">
        <v>36.526171259999991</v>
      </c>
      <c r="M24" s="305"/>
    </row>
    <row r="25" spans="1:13">
      <c r="A25" s="9"/>
      <c r="B25" s="573" t="s">
        <v>273</v>
      </c>
      <c r="C25" s="574">
        <v>27084</v>
      </c>
      <c r="D25" s="575">
        <v>27661</v>
      </c>
      <c r="E25" s="572">
        <v>26050</v>
      </c>
      <c r="F25" s="572">
        <v>4041</v>
      </c>
      <c r="G25" s="572"/>
      <c r="H25" s="572"/>
      <c r="I25" s="572"/>
      <c r="J25" s="572"/>
      <c r="K25" s="572"/>
      <c r="L25" s="572"/>
      <c r="M25" s="305"/>
    </row>
    <row r="26" spans="1:13">
      <c r="A26" s="9"/>
      <c r="B26" s="582" t="s">
        <v>274</v>
      </c>
      <c r="C26" s="588"/>
      <c r="D26" s="588"/>
      <c r="E26" s="572"/>
      <c r="F26" s="572"/>
      <c r="G26" s="572"/>
      <c r="H26" s="572"/>
      <c r="I26" s="572"/>
      <c r="J26" s="572"/>
      <c r="K26" s="572"/>
      <c r="L26" s="572"/>
      <c r="M26" s="305"/>
    </row>
    <row r="27" spans="1:13" ht="15.75" thickBot="1">
      <c r="A27" s="9"/>
      <c r="B27" s="589" t="s">
        <v>275</v>
      </c>
      <c r="C27" s="590">
        <v>61602</v>
      </c>
      <c r="D27" s="591">
        <v>56237</v>
      </c>
      <c r="E27" s="577">
        <v>70883.89</v>
      </c>
      <c r="F27" s="577">
        <v>86724</v>
      </c>
      <c r="G27" s="577">
        <v>50573.009336864547</v>
      </c>
      <c r="H27" s="577">
        <v>44916.374127883901</v>
      </c>
      <c r="I27" s="577">
        <v>56903.233800000002</v>
      </c>
      <c r="J27" s="577">
        <v>56409.393599999996</v>
      </c>
      <c r="K27" s="577">
        <v>56890.280999999988</v>
      </c>
      <c r="L27" s="577">
        <v>55648.320000000007</v>
      </c>
      <c r="M27" s="305"/>
    </row>
    <row r="28" spans="1:13">
      <c r="A28" s="6"/>
      <c r="B28" s="155"/>
      <c r="C28" s="155"/>
      <c r="D28" s="155"/>
      <c r="E28" s="155"/>
      <c r="F28" s="592"/>
      <c r="G28" s="592"/>
      <c r="H28" s="592"/>
      <c r="I28" s="592"/>
      <c r="J28" s="592"/>
      <c r="K28" s="592"/>
      <c r="L28" s="592"/>
      <c r="M28" s="305"/>
    </row>
    <row r="29" spans="1:13">
      <c r="A29" s="6"/>
      <c r="B29" s="155"/>
      <c r="C29" s="155"/>
      <c r="D29" s="155"/>
      <c r="E29" s="155"/>
      <c r="F29" s="592"/>
      <c r="G29" s="592"/>
      <c r="H29" s="592"/>
      <c r="I29" s="592"/>
      <c r="J29" s="592"/>
      <c r="K29" s="592"/>
      <c r="L29" s="592"/>
      <c r="M29" s="305"/>
    </row>
    <row r="30" spans="1:13">
      <c r="A30" s="6"/>
      <c r="B30" s="125" t="s">
        <v>276</v>
      </c>
      <c r="C30" s="135" t="s">
        <v>979</v>
      </c>
      <c r="D30" s="134" t="s">
        <v>823</v>
      </c>
      <c r="E30" s="134" t="s">
        <v>783</v>
      </c>
      <c r="F30" s="134" t="s">
        <v>97</v>
      </c>
      <c r="G30" s="134" t="s">
        <v>98</v>
      </c>
      <c r="H30" s="134" t="s">
        <v>112</v>
      </c>
      <c r="I30" s="134" t="s">
        <v>99</v>
      </c>
      <c r="J30" s="134" t="s">
        <v>100</v>
      </c>
      <c r="K30" s="134" t="s">
        <v>101</v>
      </c>
      <c r="L30" s="138" t="s">
        <v>201</v>
      </c>
      <c r="M30" s="305"/>
    </row>
    <row r="31" spans="1:13">
      <c r="A31" s="6"/>
      <c r="B31" s="509" t="s">
        <v>277</v>
      </c>
      <c r="C31" s="585">
        <v>73664</v>
      </c>
      <c r="D31" s="586">
        <v>75936</v>
      </c>
      <c r="E31" s="587">
        <v>97974.290980000005</v>
      </c>
      <c r="F31" s="587">
        <v>102497</v>
      </c>
      <c r="G31" s="587">
        <v>109463.2816535773</v>
      </c>
      <c r="H31" s="587">
        <v>130547.81952658462</v>
      </c>
      <c r="I31" s="587">
        <v>139524.36907397999</v>
      </c>
      <c r="J31" s="587">
        <v>125153.49121596252</v>
      </c>
      <c r="K31" s="587">
        <v>141161.67811363933</v>
      </c>
      <c r="L31" s="587">
        <v>139697.88092622231</v>
      </c>
      <c r="M31" s="305"/>
    </row>
    <row r="32" spans="1:13">
      <c r="A32" s="6"/>
      <c r="B32" s="582" t="s">
        <v>278</v>
      </c>
      <c r="C32" s="574">
        <v>52479</v>
      </c>
      <c r="D32" s="575">
        <v>48574</v>
      </c>
      <c r="E32" s="572">
        <v>35171</v>
      </c>
      <c r="F32" s="572">
        <v>36475</v>
      </c>
      <c r="G32" s="572">
        <v>37246.765129480002</v>
      </c>
      <c r="H32" s="572">
        <v>36527.406888870006</v>
      </c>
      <c r="I32" s="572">
        <v>37232.693592119998</v>
      </c>
      <c r="J32" s="572">
        <v>36545.194274144</v>
      </c>
      <c r="K32" s="572">
        <v>22282.910497982601</v>
      </c>
      <c r="L32" s="593" t="s">
        <v>149</v>
      </c>
      <c r="M32" s="305"/>
    </row>
    <row r="33" spans="1:13" ht="15.75" thickBot="1">
      <c r="A33" s="6"/>
      <c r="B33" s="594" t="s">
        <v>279</v>
      </c>
      <c r="C33" s="590">
        <v>151557</v>
      </c>
      <c r="D33" s="591">
        <v>146946</v>
      </c>
      <c r="E33" s="577">
        <v>139556</v>
      </c>
      <c r="F33" s="577">
        <v>133862</v>
      </c>
      <c r="G33" s="577">
        <v>59055</v>
      </c>
      <c r="H33" s="577"/>
      <c r="I33" s="577">
        <v>23077.15554516</v>
      </c>
      <c r="J33" s="577"/>
      <c r="K33" s="577"/>
      <c r="L33" s="595"/>
      <c r="M33" s="305"/>
    </row>
    <row r="34" spans="1:13">
      <c r="A34" s="6"/>
      <c r="B34" s="596" t="s">
        <v>993</v>
      </c>
      <c r="C34" s="513"/>
      <c r="D34" s="513"/>
      <c r="E34" s="159"/>
      <c r="F34" s="159"/>
      <c r="G34" s="159"/>
      <c r="H34" s="597"/>
      <c r="I34" s="159"/>
      <c r="J34" s="159"/>
      <c r="K34" s="70"/>
      <c r="L34" s="305"/>
      <c r="M34" s="305"/>
    </row>
    <row r="35" spans="1:13">
      <c r="A35" s="6"/>
      <c r="B35" s="580"/>
      <c r="C35" s="580"/>
      <c r="D35" s="580"/>
      <c r="E35" s="159"/>
      <c r="F35" s="159"/>
      <c r="G35" s="159"/>
      <c r="H35" s="159"/>
      <c r="I35" s="159"/>
      <c r="J35" s="159"/>
      <c r="K35" s="70"/>
      <c r="L35" s="305"/>
      <c r="M35" s="305"/>
    </row>
    <row r="36" spans="1:13">
      <c r="A36" s="6"/>
      <c r="B36" s="125" t="s">
        <v>61</v>
      </c>
      <c r="C36" s="135" t="s">
        <v>979</v>
      </c>
      <c r="D36" s="134" t="s">
        <v>823</v>
      </c>
      <c r="E36" s="134" t="s">
        <v>783</v>
      </c>
      <c r="F36" s="134" t="s">
        <v>97</v>
      </c>
      <c r="G36" s="134" t="s">
        <v>98</v>
      </c>
      <c r="H36" s="134" t="s">
        <v>112</v>
      </c>
      <c r="I36" s="134" t="s">
        <v>99</v>
      </c>
      <c r="J36" s="134" t="s">
        <v>100</v>
      </c>
      <c r="K36" s="134" t="s">
        <v>101</v>
      </c>
      <c r="L36" s="138" t="s">
        <v>201</v>
      </c>
      <c r="M36" s="305"/>
    </row>
    <row r="37" spans="1:13">
      <c r="A37" s="6"/>
      <c r="B37" s="509" t="s">
        <v>280</v>
      </c>
      <c r="C37" s="598">
        <v>5.2</v>
      </c>
      <c r="D37" s="599">
        <v>4.9000000000000004</v>
      </c>
      <c r="E37" s="600">
        <v>4.0599999999999996</v>
      </c>
      <c r="F37" s="600">
        <f>(F9/((34387478)+(3549565)+(28819627)))*1000</f>
        <v>4.0869923559698229</v>
      </c>
      <c r="G37" s="600">
        <v>5.2</v>
      </c>
      <c r="H37" s="600">
        <v>5.2767904137990094</v>
      </c>
      <c r="I37" s="600">
        <v>5.1703705858892244</v>
      </c>
      <c r="J37" s="600">
        <v>5.1872676649705109</v>
      </c>
      <c r="K37" s="600">
        <v>4.1438446560692572</v>
      </c>
      <c r="L37" s="600">
        <v>3.6189949348303792</v>
      </c>
      <c r="M37" s="305"/>
    </row>
    <row r="38" spans="1:13">
      <c r="A38" s="6"/>
      <c r="B38" s="582" t="s">
        <v>281</v>
      </c>
      <c r="C38" s="601">
        <v>23.2</v>
      </c>
      <c r="D38" s="602">
        <v>23.3</v>
      </c>
      <c r="E38" s="603">
        <v>22.31</v>
      </c>
      <c r="F38" s="603">
        <f>(F9/(3921258+6371235+1421422))*1000</f>
        <v>23.291444406076021</v>
      </c>
      <c r="G38" s="603">
        <v>23.7</v>
      </c>
      <c r="H38" s="603">
        <v>19.603703758782391</v>
      </c>
      <c r="I38" s="603">
        <v>24.175734167623492</v>
      </c>
      <c r="J38" s="603">
        <v>19.176213249967816</v>
      </c>
      <c r="K38" s="603">
        <v>19.339539444748219</v>
      </c>
      <c r="L38" s="603">
        <v>19.69856659749582</v>
      </c>
      <c r="M38" s="305"/>
    </row>
    <row r="39" spans="1:13" ht="20.25" customHeight="1" thickBot="1">
      <c r="A39" s="6"/>
      <c r="B39" s="181" t="s">
        <v>282</v>
      </c>
      <c r="C39" s="604">
        <v>561.4</v>
      </c>
      <c r="D39" s="605">
        <v>531.1</v>
      </c>
      <c r="E39" s="606">
        <v>514.07000000000005</v>
      </c>
      <c r="F39" s="606" t="e">
        <f>(F9/#REF!)*1000</f>
        <v>#REF!</v>
      </c>
      <c r="G39" s="606">
        <v>626.12587940310129</v>
      </c>
      <c r="H39" s="606">
        <v>648.48577434105334</v>
      </c>
      <c r="I39" s="606">
        <v>768.4651093972027</v>
      </c>
      <c r="J39" s="606">
        <v>607.32356859058666</v>
      </c>
      <c r="K39" s="606">
        <v>574.45729161964698</v>
      </c>
      <c r="L39" s="606">
        <v>670.89225185121188</v>
      </c>
      <c r="M39" s="305"/>
    </row>
    <row r="40" spans="1:13">
      <c r="A40" s="6"/>
      <c r="B40" s="305"/>
      <c r="C40" s="305"/>
      <c r="D40" s="305"/>
      <c r="E40" s="305"/>
      <c r="F40" s="305"/>
      <c r="G40" s="305"/>
      <c r="H40" s="305"/>
      <c r="I40" s="305"/>
      <c r="J40" s="305"/>
      <c r="K40" s="305"/>
      <c r="L40" s="305"/>
      <c r="M40" s="305"/>
    </row>
    <row r="41" spans="1:13">
      <c r="A41" s="9"/>
      <c r="B41" s="189" t="s">
        <v>283</v>
      </c>
      <c r="C41" s="189"/>
      <c r="D41" s="607"/>
      <c r="E41" s="161"/>
      <c r="F41" s="161"/>
      <c r="G41" s="161"/>
      <c r="H41" s="161"/>
      <c r="I41" s="161"/>
      <c r="J41" s="305"/>
      <c r="K41" s="305"/>
      <c r="L41" s="305"/>
      <c r="M41" s="305"/>
    </row>
    <row r="42" spans="1:13">
      <c r="A42" s="9"/>
      <c r="B42" s="125" t="s">
        <v>284</v>
      </c>
      <c r="C42" s="135" t="s">
        <v>979</v>
      </c>
      <c r="D42" s="134" t="s">
        <v>823</v>
      </c>
      <c r="E42" s="135" t="s">
        <v>783</v>
      </c>
      <c r="F42" s="134" t="s">
        <v>97</v>
      </c>
      <c r="G42" s="134" t="s">
        <v>98</v>
      </c>
      <c r="H42" s="305"/>
      <c r="I42" s="161"/>
      <c r="J42" s="161"/>
      <c r="K42" s="161"/>
      <c r="L42" s="305"/>
      <c r="M42" s="305"/>
    </row>
    <row r="43" spans="1:13" ht="15.75" thickBot="1">
      <c r="A43" s="9"/>
      <c r="B43" s="181" t="s">
        <v>285</v>
      </c>
      <c r="C43" s="576">
        <f>SUM(C47:D48,D49,D51,D52:D55,D56,D58)</f>
        <v>391057.66898121801</v>
      </c>
      <c r="D43" s="337">
        <v>400908</v>
      </c>
      <c r="E43" s="608">
        <v>469509.85149928002</v>
      </c>
      <c r="F43" s="608">
        <v>472742</v>
      </c>
      <c r="G43" s="608">
        <v>267997</v>
      </c>
      <c r="H43" s="37"/>
      <c r="I43" s="161"/>
      <c r="J43" s="305"/>
      <c r="K43" s="305"/>
      <c r="L43" s="305"/>
      <c r="M43" s="305"/>
    </row>
    <row r="44" spans="1:13">
      <c r="A44" s="9"/>
      <c r="B44" s="179"/>
      <c r="C44" s="179"/>
      <c r="D44" s="70"/>
      <c r="E44" s="161"/>
      <c r="F44" s="161"/>
      <c r="G44" s="161"/>
      <c r="H44" s="305"/>
      <c r="I44" s="305"/>
      <c r="J44" s="305"/>
      <c r="K44" s="305"/>
      <c r="L44" s="305"/>
      <c r="M44" s="305"/>
    </row>
    <row r="45" spans="1:13">
      <c r="A45" s="9"/>
      <c r="B45" s="179"/>
      <c r="C45" s="179"/>
      <c r="D45" s="70"/>
      <c r="E45" s="305"/>
      <c r="F45" s="161"/>
      <c r="G45" s="161"/>
      <c r="H45" s="305"/>
      <c r="I45" s="305"/>
      <c r="J45" s="305"/>
      <c r="K45" s="305"/>
      <c r="L45" s="305"/>
      <c r="M45" s="305"/>
    </row>
    <row r="46" spans="1:13">
      <c r="A46" s="9"/>
      <c r="B46" s="125" t="s">
        <v>802</v>
      </c>
      <c r="C46" s="125"/>
      <c r="D46" s="559" t="s">
        <v>803</v>
      </c>
      <c r="E46" s="559" t="s">
        <v>979</v>
      </c>
      <c r="F46" s="541" t="s">
        <v>286</v>
      </c>
      <c r="G46" s="541" t="s">
        <v>287</v>
      </c>
      <c r="H46" s="305"/>
      <c r="I46" s="305"/>
      <c r="J46" s="305"/>
      <c r="K46" s="305"/>
      <c r="L46" s="305"/>
      <c r="M46" s="305"/>
    </row>
    <row r="47" spans="1:13" ht="174.75" customHeight="1">
      <c r="A47" s="9"/>
      <c r="B47" s="609" t="s">
        <v>288</v>
      </c>
      <c r="C47" s="610"/>
      <c r="D47" s="611">
        <v>217493.40605755019</v>
      </c>
      <c r="E47" s="612" t="s">
        <v>289</v>
      </c>
      <c r="F47" s="807" t="s">
        <v>1054</v>
      </c>
      <c r="G47" s="810" t="s">
        <v>290</v>
      </c>
      <c r="H47" s="305"/>
      <c r="I47" s="305"/>
      <c r="J47" s="305"/>
      <c r="K47" s="305"/>
      <c r="L47" s="305"/>
      <c r="M47" s="305"/>
    </row>
    <row r="48" spans="1:13" ht="130.5" customHeight="1">
      <c r="A48" s="9"/>
      <c r="B48" s="613" t="s">
        <v>291</v>
      </c>
      <c r="C48" s="610"/>
      <c r="D48" s="611">
        <v>107370.80953440453</v>
      </c>
      <c r="E48" s="612" t="s">
        <v>289</v>
      </c>
      <c r="F48" s="807" t="s">
        <v>1058</v>
      </c>
      <c r="G48" s="807" t="s">
        <v>976</v>
      </c>
      <c r="H48" s="305"/>
      <c r="I48" s="305"/>
      <c r="J48" s="305"/>
      <c r="K48" s="305"/>
      <c r="L48" s="305"/>
      <c r="M48" s="305"/>
    </row>
    <row r="49" spans="1:13" ht="156" customHeight="1">
      <c r="A49" s="9"/>
      <c r="B49" s="613" t="s">
        <v>292</v>
      </c>
      <c r="C49" s="610"/>
      <c r="D49" s="611">
        <v>48683.249580000003</v>
      </c>
      <c r="E49" s="612" t="s">
        <v>289</v>
      </c>
      <c r="F49" s="807" t="s">
        <v>1055</v>
      </c>
      <c r="G49" s="807" t="s">
        <v>1062</v>
      </c>
      <c r="H49" s="305"/>
      <c r="I49" s="305"/>
      <c r="J49" s="305"/>
      <c r="K49" s="305"/>
      <c r="L49" s="305"/>
      <c r="M49" s="305"/>
    </row>
    <row r="50" spans="1:13" ht="55.15" customHeight="1">
      <c r="A50" s="9"/>
      <c r="B50" s="613" t="s">
        <v>293</v>
      </c>
      <c r="C50" s="614"/>
      <c r="D50" s="615" t="s">
        <v>178</v>
      </c>
      <c r="E50" s="616" t="s">
        <v>294</v>
      </c>
      <c r="F50" s="807" t="s">
        <v>178</v>
      </c>
      <c r="G50" s="807" t="s">
        <v>295</v>
      </c>
      <c r="H50" s="305"/>
      <c r="I50" s="305"/>
      <c r="J50" s="305"/>
      <c r="K50" s="305"/>
      <c r="L50" s="305"/>
      <c r="M50" s="305"/>
    </row>
    <row r="51" spans="1:13" ht="104.25" customHeight="1">
      <c r="A51" s="9"/>
      <c r="B51" s="613" t="s">
        <v>296</v>
      </c>
      <c r="C51" s="610"/>
      <c r="D51" s="611">
        <v>3639.21239896208</v>
      </c>
      <c r="E51" s="612" t="s">
        <v>289</v>
      </c>
      <c r="F51" s="807" t="s">
        <v>1229</v>
      </c>
      <c r="G51" s="807" t="s">
        <v>1063</v>
      </c>
      <c r="H51" s="305"/>
      <c r="I51" s="305"/>
      <c r="J51" s="305"/>
      <c r="K51" s="305"/>
      <c r="L51" s="305"/>
      <c r="M51" s="305"/>
    </row>
    <row r="52" spans="1:13" ht="109.5" customHeight="1">
      <c r="A52" s="9"/>
      <c r="B52" s="613" t="s">
        <v>297</v>
      </c>
      <c r="C52" s="610"/>
      <c r="D52" s="611">
        <v>1046.4326504420185</v>
      </c>
      <c r="E52" s="612" t="s">
        <v>289</v>
      </c>
      <c r="F52" s="807" t="s">
        <v>1056</v>
      </c>
      <c r="G52" s="807" t="s">
        <v>977</v>
      </c>
      <c r="H52" s="305"/>
      <c r="I52" s="305"/>
      <c r="J52" s="305"/>
      <c r="K52" s="305"/>
      <c r="L52" s="305"/>
      <c r="M52" s="305"/>
    </row>
    <row r="53" spans="1:13" ht="141" customHeight="1">
      <c r="A53" s="9"/>
      <c r="B53" s="613" t="s">
        <v>298</v>
      </c>
      <c r="C53" s="610"/>
      <c r="D53" s="611">
        <v>1252.1030189963572</v>
      </c>
      <c r="E53" s="612" t="s">
        <v>289</v>
      </c>
      <c r="F53" s="807" t="s">
        <v>1057</v>
      </c>
      <c r="G53" s="807" t="s">
        <v>1064</v>
      </c>
      <c r="H53" s="305"/>
      <c r="I53" s="305"/>
      <c r="J53" s="305"/>
      <c r="K53" s="305"/>
      <c r="L53" s="305"/>
      <c r="M53" s="305"/>
    </row>
    <row r="54" spans="1:13" ht="78.75" customHeight="1">
      <c r="A54" s="9"/>
      <c r="B54" s="613" t="s">
        <v>299</v>
      </c>
      <c r="C54" s="610"/>
      <c r="D54" s="611">
        <v>10.436468158824001</v>
      </c>
      <c r="E54" s="612" t="s">
        <v>289</v>
      </c>
      <c r="F54" s="807" t="s">
        <v>1059</v>
      </c>
      <c r="G54" s="807" t="s">
        <v>1065</v>
      </c>
      <c r="H54" s="305"/>
      <c r="I54" s="305"/>
      <c r="J54" s="305"/>
      <c r="K54" s="305"/>
      <c r="L54" s="305"/>
      <c r="M54" s="305"/>
    </row>
    <row r="55" spans="1:13" ht="164.25" customHeight="1">
      <c r="A55" s="9"/>
      <c r="B55" s="613" t="s">
        <v>300</v>
      </c>
      <c r="C55" s="610"/>
      <c r="D55" s="611">
        <v>6259.6723059200003</v>
      </c>
      <c r="E55" s="612" t="s">
        <v>289</v>
      </c>
      <c r="F55" s="807" t="s">
        <v>1060</v>
      </c>
      <c r="G55" s="807" t="s">
        <v>301</v>
      </c>
      <c r="H55" s="305"/>
      <c r="I55" s="305"/>
      <c r="J55" s="305"/>
      <c r="K55" s="305"/>
      <c r="L55" s="305"/>
      <c r="M55" s="305"/>
    </row>
    <row r="56" spans="1:13" ht="186" customHeight="1">
      <c r="A56" s="9"/>
      <c r="B56" s="613" t="s">
        <v>302</v>
      </c>
      <c r="C56" s="610"/>
      <c r="D56" s="611">
        <v>5251.5786214079999</v>
      </c>
      <c r="E56" s="612" t="s">
        <v>289</v>
      </c>
      <c r="F56" s="807" t="s">
        <v>1061</v>
      </c>
      <c r="G56" s="807" t="s">
        <v>301</v>
      </c>
      <c r="H56" s="305"/>
      <c r="I56" s="305"/>
      <c r="J56" s="305"/>
      <c r="K56" s="305"/>
      <c r="L56" s="305"/>
      <c r="M56" s="305"/>
    </row>
    <row r="57" spans="1:13" ht="105" customHeight="1">
      <c r="A57" s="9"/>
      <c r="B57" s="613" t="s">
        <v>303</v>
      </c>
      <c r="C57" s="614"/>
      <c r="D57" s="615" t="s">
        <v>178</v>
      </c>
      <c r="E57" s="616" t="s">
        <v>294</v>
      </c>
      <c r="F57" s="807" t="s">
        <v>178</v>
      </c>
      <c r="G57" s="807" t="s">
        <v>304</v>
      </c>
      <c r="H57" s="305"/>
      <c r="I57" s="305"/>
      <c r="J57" s="305"/>
      <c r="K57" s="305"/>
      <c r="L57" s="305"/>
      <c r="M57" s="305"/>
    </row>
    <row r="58" spans="1:13" ht="155.25" customHeight="1">
      <c r="A58" s="9"/>
      <c r="B58" s="613" t="s">
        <v>305</v>
      </c>
      <c r="C58" s="610"/>
      <c r="D58" s="611">
        <v>50.768345376000006</v>
      </c>
      <c r="E58" s="612" t="s">
        <v>289</v>
      </c>
      <c r="F58" s="807" t="s">
        <v>306</v>
      </c>
      <c r="G58" s="807" t="s">
        <v>301</v>
      </c>
      <c r="H58" s="305"/>
      <c r="I58" s="305"/>
      <c r="J58" s="305"/>
      <c r="K58" s="305"/>
      <c r="L58" s="305"/>
      <c r="M58" s="305"/>
    </row>
    <row r="59" spans="1:13" ht="72.75" customHeight="1">
      <c r="A59" s="9"/>
      <c r="B59" s="613" t="s">
        <v>307</v>
      </c>
      <c r="C59" s="614"/>
      <c r="D59" s="615" t="s">
        <v>178</v>
      </c>
      <c r="E59" s="616" t="s">
        <v>294</v>
      </c>
      <c r="F59" s="807" t="s">
        <v>178</v>
      </c>
      <c r="G59" s="807" t="s">
        <v>308</v>
      </c>
      <c r="H59" s="305"/>
      <c r="I59" s="305"/>
      <c r="J59" s="305"/>
      <c r="K59" s="305"/>
      <c r="L59" s="305"/>
      <c r="M59" s="305"/>
    </row>
    <row r="60" spans="1:13" ht="67.5" customHeight="1">
      <c r="A60" s="9"/>
      <c r="B60" s="617" t="s">
        <v>309</v>
      </c>
      <c r="C60" s="618"/>
      <c r="D60" s="615" t="s">
        <v>178</v>
      </c>
      <c r="E60" s="619" t="s">
        <v>294</v>
      </c>
      <c r="F60" s="808" t="s">
        <v>178</v>
      </c>
      <c r="G60" s="808" t="s">
        <v>310</v>
      </c>
      <c r="H60" s="305"/>
      <c r="I60" s="305"/>
      <c r="J60" s="305"/>
      <c r="K60" s="305"/>
      <c r="L60" s="305"/>
      <c r="M60" s="305"/>
    </row>
    <row r="61" spans="1:13" ht="67.5" customHeight="1" thickBot="1">
      <c r="A61" s="9"/>
      <c r="B61" s="620" t="s">
        <v>311</v>
      </c>
      <c r="C61" s="621"/>
      <c r="D61" s="622" t="s">
        <v>178</v>
      </c>
      <c r="E61" s="623" t="s">
        <v>294</v>
      </c>
      <c r="F61" s="809" t="s">
        <v>178</v>
      </c>
      <c r="G61" s="809" t="s">
        <v>312</v>
      </c>
      <c r="H61" s="305"/>
      <c r="I61" s="305"/>
      <c r="J61" s="305"/>
      <c r="K61" s="305"/>
      <c r="L61" s="305"/>
      <c r="M61" s="305"/>
    </row>
    <row r="62" spans="1:13">
      <c r="B62" s="305"/>
      <c r="C62" s="305"/>
      <c r="D62" s="305"/>
      <c r="E62" s="305"/>
      <c r="F62" s="305"/>
      <c r="G62" s="305"/>
      <c r="H62" s="624"/>
      <c r="I62" s="305"/>
      <c r="J62" s="305"/>
      <c r="K62" s="305"/>
      <c r="L62" s="305"/>
      <c r="M62" s="305"/>
    </row>
    <row r="63" spans="1:13">
      <c r="B63" s="305"/>
      <c r="C63" s="305"/>
      <c r="D63" s="305"/>
      <c r="E63" s="305"/>
      <c r="F63" s="305"/>
      <c r="G63" s="305"/>
      <c r="H63" s="624"/>
      <c r="I63" s="305"/>
      <c r="J63" s="305"/>
      <c r="K63" s="305"/>
      <c r="L63" s="305"/>
      <c r="M63" s="305"/>
    </row>
    <row r="64" spans="1:13">
      <c r="B64" s="625" t="s">
        <v>974</v>
      </c>
      <c r="C64" s="626"/>
      <c r="D64" s="626"/>
      <c r="E64" s="626"/>
      <c r="F64" s="626"/>
      <c r="G64" s="627"/>
      <c r="H64" s="624"/>
      <c r="I64" s="305"/>
      <c r="J64" s="305"/>
      <c r="K64" s="305"/>
      <c r="L64" s="305"/>
      <c r="M64" s="305"/>
    </row>
    <row r="65" spans="2:13" ht="156" customHeight="1">
      <c r="B65" s="855" t="s">
        <v>1040</v>
      </c>
      <c r="C65" s="856"/>
      <c r="D65" s="856"/>
      <c r="E65" s="856"/>
      <c r="F65" s="856"/>
      <c r="G65" s="857"/>
      <c r="H65" s="628"/>
      <c r="I65" s="628"/>
      <c r="J65" s="628"/>
      <c r="K65" s="628"/>
      <c r="L65" s="305"/>
      <c r="M65" s="305"/>
    </row>
    <row r="66" spans="2:13" ht="102" customHeight="1">
      <c r="B66" s="858" t="s">
        <v>1078</v>
      </c>
      <c r="C66" s="859"/>
      <c r="D66" s="859"/>
      <c r="E66" s="859"/>
      <c r="F66" s="859"/>
      <c r="G66" s="860"/>
      <c r="H66" s="305"/>
      <c r="I66" s="305"/>
      <c r="J66" s="305"/>
      <c r="K66" s="305"/>
      <c r="L66" s="305"/>
      <c r="M66" s="305"/>
    </row>
    <row r="67" spans="2:13">
      <c r="B67" s="305"/>
      <c r="C67" s="305"/>
      <c r="D67" s="305"/>
      <c r="E67" s="305"/>
      <c r="F67" s="305"/>
      <c r="G67" s="305"/>
      <c r="H67" s="305"/>
      <c r="I67" s="305"/>
      <c r="J67" s="305"/>
      <c r="K67" s="629" t="s">
        <v>313</v>
      </c>
      <c r="L67" s="305"/>
      <c r="M67" s="305"/>
    </row>
    <row r="68" spans="2:13">
      <c r="B68" s="305"/>
      <c r="C68" s="305"/>
      <c r="D68" s="305"/>
      <c r="E68" s="305"/>
      <c r="F68" s="305"/>
      <c r="G68" s="305"/>
      <c r="H68" s="305"/>
      <c r="I68" s="305"/>
      <c r="J68" s="305"/>
      <c r="K68" s="629" t="s">
        <v>313</v>
      </c>
      <c r="L68" s="305"/>
      <c r="M68" s="305"/>
    </row>
    <row r="69" spans="2:13">
      <c r="B69" s="305"/>
      <c r="C69" s="305"/>
      <c r="D69" s="305"/>
      <c r="E69" s="305"/>
      <c r="F69" s="305"/>
      <c r="G69" s="305"/>
      <c r="H69" s="305"/>
      <c r="I69" s="305"/>
      <c r="J69" s="305"/>
      <c r="K69" s="629" t="s">
        <v>313</v>
      </c>
      <c r="L69" s="305"/>
      <c r="M69" s="305"/>
    </row>
    <row r="70" spans="2:13">
      <c r="B70" s="305"/>
      <c r="C70" s="305"/>
      <c r="D70" s="305"/>
      <c r="E70" s="305"/>
      <c r="F70" s="305"/>
      <c r="G70" s="305"/>
      <c r="H70" s="305"/>
      <c r="I70" s="305"/>
      <c r="J70" s="305"/>
      <c r="K70" s="629" t="s">
        <v>313</v>
      </c>
      <c r="L70" s="305"/>
      <c r="M70" s="305"/>
    </row>
    <row r="71" spans="2:13" ht="12" customHeight="1">
      <c r="K71" s="19" t="s">
        <v>313</v>
      </c>
    </row>
    <row r="72" spans="2:13" ht="18" customHeight="1"/>
  </sheetData>
  <sheetProtection algorithmName="SHA-512" hashValue="61E6gvFvBvrq8oZdkm/HHE4MwTJU/qnAHnCbBZrUMp87A0up/voS6tNt3krO/P7cs4u+Q9Hour7oPhMIZEA/3Q==" saltValue="0lqQwp/ZLPy26/Uawbm7+A==" spinCount="100000" sheet="1" objects="1" scenarios="1"/>
  <mergeCells count="2">
    <mergeCell ref="B65:G65"/>
    <mergeCell ref="B66:G66"/>
  </mergeCells>
  <printOptions gridLines="1"/>
  <pageMargins left="0.7" right="0.7" top="0.75" bottom="0.75" header="0.3" footer="0.3"/>
  <pageSetup paperSize="9" scale="85"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B252-CF4A-4C8C-8BC6-4E6C0DC8C9D2}">
  <sheetPr>
    <pageSetUpPr autoPageBreaks="0"/>
  </sheetPr>
  <dimension ref="B2:AP50"/>
  <sheetViews>
    <sheetView showGridLines="0" zoomScale="80" zoomScaleNormal="80" workbookViewId="0">
      <selection activeCell="F34" sqref="F34"/>
    </sheetView>
  </sheetViews>
  <sheetFormatPr defaultColWidth="8.42578125" defaultRowHeight="15"/>
  <cols>
    <col min="1" max="1" width="3.42578125" style="7" customWidth="1"/>
    <col min="2" max="2" width="39.7109375" style="7" customWidth="1"/>
    <col min="3" max="4" width="9.5703125" style="7" customWidth="1"/>
    <col min="5" max="6" width="10.85546875" style="7" bestFit="1" customWidth="1"/>
    <col min="7" max="7" width="12" style="7" customWidth="1"/>
    <col min="8" max="12" width="10.85546875" style="7" bestFit="1" customWidth="1"/>
    <col min="13" max="13" width="11.5703125" style="7" bestFit="1" customWidth="1"/>
    <col min="14" max="14" width="9.140625" style="7" bestFit="1" customWidth="1"/>
    <col min="15" max="16384" width="8.42578125" style="7"/>
  </cols>
  <sheetData>
    <row r="2" spans="2:42">
      <c r="G2" s="62" t="s">
        <v>978</v>
      </c>
      <c r="H2" s="67"/>
    </row>
    <row r="7" spans="2:42">
      <c r="B7" s="189" t="s">
        <v>314</v>
      </c>
      <c r="C7" s="189"/>
      <c r="D7" s="187"/>
      <c r="E7" s="187"/>
      <c r="F7" s="186"/>
      <c r="G7" s="186"/>
      <c r="H7" s="186"/>
    </row>
    <row r="8" spans="2:42">
      <c r="B8" s="125" t="s">
        <v>64</v>
      </c>
      <c r="C8" s="135" t="s">
        <v>979</v>
      </c>
      <c r="D8" s="134" t="s">
        <v>823</v>
      </c>
      <c r="E8" s="134" t="s">
        <v>783</v>
      </c>
      <c r="F8" s="134" t="s">
        <v>97</v>
      </c>
      <c r="G8" s="134" t="s">
        <v>98</v>
      </c>
      <c r="H8" s="138" t="s">
        <v>112</v>
      </c>
      <c r="I8" s="138" t="s">
        <v>99</v>
      </c>
      <c r="J8" s="138" t="s">
        <v>100</v>
      </c>
      <c r="K8" s="138" t="s">
        <v>101</v>
      </c>
      <c r="L8" s="138" t="s">
        <v>201</v>
      </c>
    </row>
    <row r="9" spans="2:42" ht="15.75" thickBot="1">
      <c r="B9" s="356" t="s">
        <v>315</v>
      </c>
      <c r="C9" s="630">
        <v>3603690</v>
      </c>
      <c r="D9" s="631">
        <v>3559979</v>
      </c>
      <c r="E9" s="565">
        <v>3487675</v>
      </c>
      <c r="F9" s="632">
        <v>3459837</v>
      </c>
      <c r="G9" s="632">
        <v>2798241</v>
      </c>
      <c r="H9" s="633">
        <v>2223806</v>
      </c>
      <c r="I9" s="633">
        <v>2523889.5717000002</v>
      </c>
      <c r="J9" s="633">
        <v>1978415.456576</v>
      </c>
      <c r="K9" s="633">
        <v>1999915.934506</v>
      </c>
      <c r="L9" s="633">
        <v>1669318.9872260001</v>
      </c>
    </row>
    <row r="10" spans="2:42">
      <c r="B10" s="634"/>
      <c r="C10" s="634"/>
      <c r="D10" s="634"/>
      <c r="E10" s="634"/>
      <c r="F10" s="635"/>
      <c r="G10" s="635"/>
      <c r="H10" s="635"/>
      <c r="I10" s="635"/>
      <c r="J10" s="635"/>
      <c r="K10" s="635"/>
      <c r="L10" s="635"/>
    </row>
    <row r="11" spans="2:42">
      <c r="B11" s="636"/>
      <c r="C11" s="636"/>
      <c r="D11" s="637"/>
      <c r="E11" s="636"/>
      <c r="F11" s="187"/>
      <c r="G11" s="187"/>
      <c r="H11" s="635"/>
      <c r="I11" s="186"/>
      <c r="J11" s="186"/>
      <c r="K11" s="186"/>
      <c r="L11" s="18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row>
    <row r="12" spans="2:42">
      <c r="B12" s="125" t="s">
        <v>66</v>
      </c>
      <c r="C12" s="135" t="s">
        <v>979</v>
      </c>
      <c r="D12" s="134" t="s">
        <v>823</v>
      </c>
      <c r="E12" s="134" t="s">
        <v>783</v>
      </c>
      <c r="F12" s="134" t="s">
        <v>97</v>
      </c>
      <c r="G12" s="134" t="s">
        <v>98</v>
      </c>
      <c r="H12" s="138" t="s">
        <v>112</v>
      </c>
      <c r="I12" s="138" t="s">
        <v>99</v>
      </c>
      <c r="J12" s="138" t="s">
        <v>100</v>
      </c>
      <c r="K12" s="138" t="s">
        <v>101</v>
      </c>
      <c r="L12" s="138" t="s">
        <v>201</v>
      </c>
    </row>
    <row r="13" spans="2:42" ht="15.75" thickBot="1">
      <c r="B13" s="356" t="s">
        <v>316</v>
      </c>
      <c r="C13" s="630">
        <v>391125</v>
      </c>
      <c r="D13" s="631">
        <v>357063</v>
      </c>
      <c r="E13" s="565">
        <v>449447</v>
      </c>
      <c r="F13" s="632">
        <v>793760</v>
      </c>
      <c r="G13" s="632">
        <v>592413.48719999997</v>
      </c>
      <c r="H13" s="633">
        <v>488499</v>
      </c>
      <c r="I13" s="633">
        <v>487742.00400000013</v>
      </c>
      <c r="J13" s="633">
        <v>483509.08800000005</v>
      </c>
      <c r="K13" s="633">
        <v>487630.98</v>
      </c>
      <c r="L13" s="633">
        <v>476985.60000000003</v>
      </c>
    </row>
    <row r="14" spans="2:42">
      <c r="B14" s="509" t="s">
        <v>317</v>
      </c>
      <c r="C14" s="509"/>
      <c r="D14" s="509"/>
      <c r="E14" s="509"/>
      <c r="F14" s="70"/>
      <c r="G14" s="70"/>
      <c r="H14" s="638"/>
      <c r="I14" s="638"/>
      <c r="J14" s="638"/>
      <c r="K14" s="638"/>
      <c r="L14" s="638"/>
    </row>
    <row r="15" spans="2:42">
      <c r="B15" s="636"/>
      <c r="C15" s="636"/>
      <c r="D15" s="637"/>
      <c r="E15" s="637"/>
      <c r="H15" s="186"/>
      <c r="I15" s="186"/>
      <c r="J15" s="186"/>
      <c r="K15" s="186"/>
      <c r="L15" s="186"/>
    </row>
    <row r="16" spans="2:42">
      <c r="B16" s="636"/>
      <c r="C16" s="636"/>
      <c r="D16" s="637"/>
      <c r="E16" s="637"/>
      <c r="H16" s="186"/>
      <c r="I16" s="186"/>
      <c r="J16" s="186"/>
      <c r="K16" s="186"/>
      <c r="L16" s="186"/>
    </row>
    <row r="17" spans="2:21" ht="15" customHeight="1">
      <c r="B17" s="125" t="s">
        <v>67</v>
      </c>
      <c r="C17" s="135" t="s">
        <v>979</v>
      </c>
      <c r="D17" s="134" t="s">
        <v>823</v>
      </c>
      <c r="E17" s="134" t="s">
        <v>783</v>
      </c>
      <c r="F17" s="134" t="s">
        <v>97</v>
      </c>
      <c r="G17" s="134" t="s">
        <v>98</v>
      </c>
      <c r="H17" s="138" t="s">
        <v>112</v>
      </c>
      <c r="I17" s="138" t="s">
        <v>99</v>
      </c>
      <c r="J17" s="138" t="s">
        <v>100</v>
      </c>
      <c r="K17" s="138" t="s">
        <v>101</v>
      </c>
      <c r="L17" s="138" t="s">
        <v>201</v>
      </c>
    </row>
    <row r="18" spans="2:21" ht="15" customHeight="1">
      <c r="B18" s="509" t="s">
        <v>318</v>
      </c>
      <c r="C18" s="509"/>
      <c r="D18" s="509"/>
      <c r="E18" s="639"/>
      <c r="F18" s="639"/>
      <c r="G18" s="639"/>
      <c r="H18" s="639"/>
      <c r="I18" s="639"/>
      <c r="J18" s="639"/>
      <c r="K18" s="639"/>
      <c r="L18" s="639"/>
      <c r="O18"/>
      <c r="P18"/>
      <c r="Q18"/>
      <c r="R18"/>
      <c r="S18"/>
      <c r="T18"/>
      <c r="U18"/>
    </row>
    <row r="19" spans="2:21">
      <c r="B19" s="640" t="s">
        <v>319</v>
      </c>
      <c r="C19" s="641">
        <v>2E-3</v>
      </c>
      <c r="D19" s="642">
        <v>2E-3</v>
      </c>
      <c r="E19" s="643">
        <v>7.0000000000000001E-3</v>
      </c>
      <c r="F19" s="643">
        <v>9.0999999999999998E-2</v>
      </c>
      <c r="G19" s="643">
        <v>9.5000000000000001E-2</v>
      </c>
      <c r="H19" s="644">
        <v>0.108</v>
      </c>
      <c r="I19" s="644">
        <v>9.4214115128061743E-2</v>
      </c>
      <c r="J19" s="644">
        <v>0.12024754309869985</v>
      </c>
      <c r="K19" s="644">
        <v>0.11996888294634291</v>
      </c>
      <c r="L19" s="644">
        <v>0.11685161623529688</v>
      </c>
      <c r="O19"/>
      <c r="P19"/>
      <c r="Q19"/>
      <c r="R19"/>
      <c r="S19"/>
      <c r="T19"/>
      <c r="U19"/>
    </row>
    <row r="20" spans="2:21">
      <c r="B20" s="640" t="s">
        <v>320</v>
      </c>
      <c r="C20" s="645">
        <v>6.6000000000000003E-2</v>
      </c>
      <c r="D20" s="646">
        <v>6.0999999999999999E-2</v>
      </c>
      <c r="E20" s="643">
        <v>7.8E-2</v>
      </c>
      <c r="F20" s="643">
        <v>1E-3</v>
      </c>
      <c r="G20" s="643">
        <v>2.9999999999999997E-4</v>
      </c>
      <c r="H20" s="644">
        <v>2.9999999999999997E-4</v>
      </c>
      <c r="I20" s="644">
        <v>2.6710650826711978E-5</v>
      </c>
      <c r="J20" s="644">
        <v>0</v>
      </c>
      <c r="K20" s="644">
        <v>0</v>
      </c>
      <c r="L20" s="644">
        <v>0</v>
      </c>
      <c r="M20" s="647"/>
      <c r="O20"/>
      <c r="P20"/>
      <c r="Q20"/>
      <c r="R20"/>
      <c r="S20"/>
      <c r="T20"/>
      <c r="U20"/>
    </row>
    <row r="21" spans="2:21">
      <c r="B21" s="640" t="s">
        <v>828</v>
      </c>
      <c r="C21" s="645">
        <v>0</v>
      </c>
      <c r="D21" s="646">
        <v>0</v>
      </c>
      <c r="E21" s="643"/>
      <c r="F21" s="643"/>
      <c r="G21" s="643"/>
      <c r="H21" s="644"/>
      <c r="I21" s="644"/>
      <c r="J21" s="644"/>
      <c r="K21" s="644"/>
      <c r="L21" s="644"/>
      <c r="M21" s="647"/>
      <c r="O21"/>
      <c r="P21"/>
      <c r="Q21"/>
      <c r="R21"/>
      <c r="S21"/>
      <c r="T21"/>
      <c r="U21"/>
    </row>
    <row r="22" spans="2:21" ht="15" customHeight="1">
      <c r="B22" s="588" t="s">
        <v>321</v>
      </c>
      <c r="C22" s="648"/>
      <c r="D22" s="511"/>
      <c r="E22" s="644"/>
      <c r="F22" s="644"/>
      <c r="G22" s="644"/>
      <c r="H22" s="644"/>
      <c r="I22" s="644"/>
      <c r="J22" s="644"/>
      <c r="K22" s="644"/>
      <c r="L22" s="644"/>
      <c r="O22"/>
      <c r="P22"/>
      <c r="Q22"/>
      <c r="R22"/>
      <c r="S22"/>
      <c r="T22"/>
      <c r="U22"/>
    </row>
    <row r="23" spans="2:21">
      <c r="B23" s="640" t="s">
        <v>322</v>
      </c>
      <c r="C23" s="645">
        <v>1.7000000000000001E-2</v>
      </c>
      <c r="D23" s="646">
        <v>1.4999999999999999E-2</v>
      </c>
      <c r="E23" s="643">
        <v>2.5000000000000001E-2</v>
      </c>
      <c r="F23" s="643">
        <v>0.13800000000000001</v>
      </c>
      <c r="G23" s="643">
        <v>0.11600000000000001</v>
      </c>
      <c r="H23" s="644">
        <v>0.111</v>
      </c>
      <c r="I23" s="644">
        <v>9.8912277235396348E-2</v>
      </c>
      <c r="J23" s="644">
        <v>0.12402463893477333</v>
      </c>
      <c r="K23" s="644">
        <v>0.12373722578776866</v>
      </c>
      <c r="L23" s="644">
        <v>0.14998575601990743</v>
      </c>
      <c r="O23"/>
      <c r="P23"/>
      <c r="Q23"/>
      <c r="R23"/>
      <c r="S23"/>
      <c r="T23"/>
      <c r="U23"/>
    </row>
    <row r="24" spans="2:21" ht="30">
      <c r="B24" s="640" t="s">
        <v>323</v>
      </c>
      <c r="C24" s="645">
        <v>0.14599999999999999</v>
      </c>
      <c r="D24" s="646">
        <v>0.151</v>
      </c>
      <c r="E24" s="643">
        <v>0.14499999999999999</v>
      </c>
      <c r="F24" s="643">
        <v>2.1999999999999999E-2</v>
      </c>
      <c r="G24" s="643">
        <v>0</v>
      </c>
      <c r="H24" s="644">
        <v>0</v>
      </c>
      <c r="I24" s="644">
        <v>9.7033389850673178E-5</v>
      </c>
      <c r="J24" s="644">
        <v>1.1990780431979377E-4</v>
      </c>
      <c r="K24" s="644">
        <v>1.196299314738337E-4</v>
      </c>
      <c r="L24" s="644">
        <v>1.196299314738337E-4</v>
      </c>
      <c r="O24"/>
      <c r="P24"/>
      <c r="Q24"/>
      <c r="R24"/>
      <c r="S24"/>
      <c r="T24"/>
      <c r="U24"/>
    </row>
    <row r="25" spans="2:21">
      <c r="B25" s="640" t="s">
        <v>271</v>
      </c>
      <c r="C25" s="641">
        <v>0.74399999999999999</v>
      </c>
      <c r="D25" s="642">
        <v>0.748</v>
      </c>
      <c r="E25" s="643">
        <v>0.72399999999999998</v>
      </c>
      <c r="F25" s="643">
        <v>0.747</v>
      </c>
      <c r="G25" s="643">
        <v>0.78800000000000003</v>
      </c>
      <c r="H25" s="644">
        <v>0.78</v>
      </c>
      <c r="I25" s="644">
        <v>0.80647850493275985</v>
      </c>
      <c r="J25" s="644">
        <v>0.75519579626707445</v>
      </c>
      <c r="K25" s="644">
        <v>0.75583180729013044</v>
      </c>
      <c r="L25" s="644">
        <v>0.71390228844540071</v>
      </c>
      <c r="O25"/>
      <c r="P25"/>
      <c r="Q25"/>
      <c r="R25"/>
      <c r="S25"/>
      <c r="T25"/>
      <c r="U25"/>
    </row>
    <row r="26" spans="2:21">
      <c r="B26" s="640" t="s">
        <v>324</v>
      </c>
      <c r="C26" s="649">
        <v>2.4400000000000002E-2</v>
      </c>
      <c r="D26" s="650">
        <v>2.24E-2</v>
      </c>
      <c r="E26" s="643">
        <v>2.9000000000000001E-2</v>
      </c>
      <c r="F26" s="643">
        <v>0</v>
      </c>
      <c r="G26" s="643">
        <v>0</v>
      </c>
      <c r="H26" s="644">
        <v>0</v>
      </c>
      <c r="I26" s="644">
        <v>9.7033389850673178E-5</v>
      </c>
      <c r="J26" s="644">
        <v>1.1990780431979377E-4</v>
      </c>
      <c r="K26" s="644">
        <v>1.196299314738337E-4</v>
      </c>
      <c r="L26" s="644">
        <v>1.8899268644467872E-2</v>
      </c>
      <c r="O26"/>
      <c r="P26"/>
      <c r="Q26"/>
      <c r="R26"/>
      <c r="S26"/>
      <c r="T26"/>
      <c r="U26"/>
    </row>
    <row r="27" spans="2:21" ht="15.75" thickBot="1">
      <c r="B27" s="651" t="s">
        <v>272</v>
      </c>
      <c r="C27" s="652">
        <v>1E-3</v>
      </c>
      <c r="D27" s="653">
        <v>1E-3</v>
      </c>
      <c r="E27" s="654">
        <v>2E-3</v>
      </c>
      <c r="F27" s="655">
        <v>1E-3</v>
      </c>
      <c r="G27" s="655">
        <v>0</v>
      </c>
      <c r="H27" s="656">
        <v>2.9999999999999997E-4</v>
      </c>
      <c r="I27" s="656">
        <v>2.7135866310453924E-4</v>
      </c>
      <c r="J27" s="656">
        <v>4.1211389513256137E-4</v>
      </c>
      <c r="K27" s="656">
        <v>3.4245404428420256E-4</v>
      </c>
      <c r="L27" s="656">
        <v>3.6107065492713884E-4</v>
      </c>
    </row>
    <row r="28" spans="2:21">
      <c r="B28" s="194" t="s">
        <v>325</v>
      </c>
      <c r="C28" s="174"/>
      <c r="D28" s="174"/>
      <c r="E28" s="174"/>
      <c r="F28" s="70"/>
      <c r="G28" s="657"/>
      <c r="H28" s="658"/>
      <c r="I28" s="657"/>
      <c r="J28" s="657"/>
      <c r="K28" s="657"/>
    </row>
    <row r="29" spans="2:21">
      <c r="B29" s="659" t="s">
        <v>996</v>
      </c>
      <c r="C29" s="659"/>
      <c r="D29" s="659"/>
      <c r="E29" s="660"/>
      <c r="F29"/>
      <c r="G29" s="661"/>
      <c r="H29" s="660"/>
      <c r="I29" s="661"/>
      <c r="J29" s="661"/>
      <c r="K29" s="661"/>
      <c r="L29"/>
    </row>
    <row r="30" spans="2:21">
      <c r="B30" s="662"/>
      <c r="C30" s="662"/>
      <c r="D30" s="662"/>
      <c r="E30" s="662"/>
      <c r="G30" s="161"/>
      <c r="H30" s="161"/>
      <c r="I30" s="161"/>
      <c r="J30" s="161"/>
      <c r="K30" s="161"/>
    </row>
    <row r="31" spans="2:21">
      <c r="B31" s="125" t="s">
        <v>68</v>
      </c>
      <c r="C31" s="135" t="s">
        <v>979</v>
      </c>
      <c r="D31" s="134" t="s">
        <v>823</v>
      </c>
      <c r="E31" s="134" t="s">
        <v>783</v>
      </c>
      <c r="F31" s="134" t="s">
        <v>97</v>
      </c>
      <c r="G31" s="134" t="s">
        <v>98</v>
      </c>
      <c r="H31" s="138" t="s">
        <v>112</v>
      </c>
      <c r="I31" s="138" t="s">
        <v>99</v>
      </c>
      <c r="J31" s="138" t="s">
        <v>100</v>
      </c>
      <c r="K31" s="138" t="s">
        <v>101</v>
      </c>
      <c r="L31" s="138" t="s">
        <v>201</v>
      </c>
    </row>
    <row r="32" spans="2:21">
      <c r="B32" s="509" t="s">
        <v>318</v>
      </c>
      <c r="C32" s="341"/>
      <c r="D32" s="341"/>
      <c r="E32" s="663"/>
      <c r="F32" s="663"/>
      <c r="G32" s="663"/>
      <c r="H32" s="663"/>
      <c r="I32" s="663"/>
      <c r="J32" s="663"/>
      <c r="K32" s="663"/>
      <c r="L32" s="663"/>
    </row>
    <row r="33" spans="2:13">
      <c r="B33" s="573" t="s">
        <v>326</v>
      </c>
      <c r="C33" s="645">
        <v>1.7000000000000001E-2</v>
      </c>
      <c r="D33" s="646">
        <v>1.7000000000000001E-2</v>
      </c>
      <c r="E33" s="643">
        <v>5.2999999999999999E-2</v>
      </c>
      <c r="F33" s="664">
        <v>0.39500000000000002</v>
      </c>
      <c r="G33" s="664">
        <v>0.44900000000000001</v>
      </c>
      <c r="H33" s="665">
        <v>0.49199999999999999</v>
      </c>
      <c r="I33" s="665">
        <v>0.48752418436091516</v>
      </c>
      <c r="J33" s="665">
        <v>0.49202714858124136</v>
      </c>
      <c r="K33" s="665">
        <v>0.4920271485812413</v>
      </c>
      <c r="L33" s="665">
        <v>0.40894865939270914</v>
      </c>
      <c r="M33" s="666"/>
    </row>
    <row r="34" spans="2:13">
      <c r="B34" s="329" t="s">
        <v>327</v>
      </c>
      <c r="C34" s="667">
        <v>0.60599999999999998</v>
      </c>
      <c r="D34" s="668">
        <v>0.60799999999999998</v>
      </c>
      <c r="E34" s="643">
        <v>0.56299999999999994</v>
      </c>
      <c r="F34" s="669">
        <v>4.0000000000000001E-3</v>
      </c>
      <c r="G34" s="669">
        <v>1.3355660458739963E-3</v>
      </c>
      <c r="H34" s="670">
        <v>0</v>
      </c>
      <c r="I34" s="670">
        <v>1.3821801797258852E-4</v>
      </c>
      <c r="J34" s="670">
        <v>0</v>
      </c>
      <c r="K34" s="670">
        <v>0</v>
      </c>
      <c r="L34" s="670">
        <v>0</v>
      </c>
    </row>
    <row r="35" spans="2:13">
      <c r="B35" s="329" t="s">
        <v>827</v>
      </c>
      <c r="C35" s="667">
        <v>0</v>
      </c>
      <c r="D35" s="668">
        <v>0</v>
      </c>
      <c r="E35" s="643"/>
      <c r="F35" s="671"/>
      <c r="G35" s="671"/>
      <c r="H35" s="670"/>
      <c r="I35" s="670"/>
      <c r="J35" s="670"/>
      <c r="K35" s="670"/>
      <c r="L35" s="670"/>
    </row>
    <row r="36" spans="2:13">
      <c r="B36" s="149" t="s">
        <v>321</v>
      </c>
      <c r="C36" s="672"/>
      <c r="D36" s="326"/>
      <c r="E36" s="673"/>
      <c r="F36" s="673"/>
      <c r="G36" s="673"/>
      <c r="H36" s="670"/>
      <c r="I36" s="670"/>
      <c r="J36" s="670"/>
      <c r="K36" s="670"/>
      <c r="L36" s="670"/>
    </row>
    <row r="37" spans="2:13">
      <c r="B37" s="329" t="s">
        <v>328</v>
      </c>
      <c r="C37" s="667">
        <v>0.152</v>
      </c>
      <c r="D37" s="668">
        <v>0.152</v>
      </c>
      <c r="E37" s="643">
        <v>0.17799999999999999</v>
      </c>
      <c r="F37" s="669">
        <v>0.60099999999999998</v>
      </c>
      <c r="G37" s="669">
        <v>0.54954677357182447</v>
      </c>
      <c r="H37" s="670">
        <v>0.50700000000000001</v>
      </c>
      <c r="I37" s="670">
        <v>0.5118354847033354</v>
      </c>
      <c r="J37" s="670">
        <v>0.50748221440837349</v>
      </c>
      <c r="K37" s="670">
        <v>0.50748221440837349</v>
      </c>
      <c r="L37" s="670">
        <v>0.52490907553074506</v>
      </c>
    </row>
    <row r="38" spans="2:13" ht="15.75" thickBot="1">
      <c r="B38" s="365" t="s">
        <v>329</v>
      </c>
      <c r="C38" s="652">
        <v>0.224</v>
      </c>
      <c r="D38" s="653">
        <v>0.224</v>
      </c>
      <c r="E38" s="654">
        <v>0.20599999999999999</v>
      </c>
      <c r="F38" s="655">
        <v>1E-3</v>
      </c>
      <c r="G38" s="655">
        <v>1E-3</v>
      </c>
      <c r="H38" s="674">
        <v>0</v>
      </c>
      <c r="I38" s="674">
        <v>5.0211291777694557E-4</v>
      </c>
      <c r="J38" s="674">
        <v>4.9063701038515014E-4</v>
      </c>
      <c r="K38" s="674">
        <v>4.9063701038515003E-4</v>
      </c>
      <c r="L38" s="674">
        <v>6.6142265076545706E-2</v>
      </c>
    </row>
    <row r="39" spans="2:13">
      <c r="B39" s="659" t="s">
        <v>996</v>
      </c>
      <c r="C39" s="166"/>
      <c r="D39" s="166"/>
      <c r="E39" s="166"/>
      <c r="H39" s="675"/>
      <c r="I39" s="675"/>
      <c r="J39" s="675"/>
      <c r="K39" s="675"/>
      <c r="L39" s="675"/>
    </row>
    <row r="40" spans="2:13">
      <c r="B40" s="166"/>
      <c r="C40" s="166"/>
      <c r="D40" s="166"/>
      <c r="E40" s="166"/>
      <c r="H40" s="675"/>
      <c r="I40" s="675"/>
      <c r="J40" s="675"/>
      <c r="K40" s="675"/>
      <c r="L40" s="675"/>
    </row>
    <row r="41" spans="2:13">
      <c r="B41" s="125" t="s">
        <v>69</v>
      </c>
      <c r="C41" s="135" t="s">
        <v>979</v>
      </c>
      <c r="D41" s="134" t="s">
        <v>823</v>
      </c>
      <c r="E41" s="134" t="s">
        <v>783</v>
      </c>
      <c r="F41" s="134" t="s">
        <v>97</v>
      </c>
      <c r="G41" s="134" t="s">
        <v>98</v>
      </c>
      <c r="H41" s="138" t="s">
        <v>112</v>
      </c>
      <c r="I41" s="138" t="s">
        <v>99</v>
      </c>
      <c r="J41" s="138" t="s">
        <v>100</v>
      </c>
      <c r="K41" s="138" t="s">
        <v>101</v>
      </c>
      <c r="L41" s="138" t="s">
        <v>201</v>
      </c>
    </row>
    <row r="42" spans="2:13">
      <c r="B42" s="509" t="s">
        <v>330</v>
      </c>
      <c r="C42" s="676">
        <v>66.3</v>
      </c>
      <c r="D42" s="677">
        <v>64.400000000000006</v>
      </c>
      <c r="E42" s="678">
        <v>51.53</v>
      </c>
      <c r="F42" s="600">
        <f>F9/((34387478)+(3549565)+(28819627))*1000</f>
        <v>51.827585168643076</v>
      </c>
      <c r="G42" s="600">
        <v>71.400000000000006</v>
      </c>
      <c r="H42" s="600">
        <v>70.235177498842276</v>
      </c>
      <c r="I42" s="600">
        <v>65.301350891540864</v>
      </c>
      <c r="J42" s="600">
        <v>63.467247706243512</v>
      </c>
      <c r="K42" s="600">
        <v>50.704284725405465</v>
      </c>
      <c r="L42" s="600">
        <v>43.245158189461733</v>
      </c>
    </row>
    <row r="43" spans="2:13">
      <c r="B43" s="582" t="s">
        <v>331</v>
      </c>
      <c r="C43" s="679">
        <v>301.60000000000002</v>
      </c>
      <c r="D43" s="511">
        <v>305.60000000000002</v>
      </c>
      <c r="E43" s="678">
        <v>282.89</v>
      </c>
      <c r="F43" s="603">
        <f>(F9/(3921258+6371235+1421422))*1000</f>
        <v>295.36128612850615</v>
      </c>
      <c r="G43" s="603">
        <v>322.3</v>
      </c>
      <c r="H43" s="603">
        <v>260.9293728119722</v>
      </c>
      <c r="I43" s="603">
        <v>305.3375137652888</v>
      </c>
      <c r="J43" s="603">
        <v>234.62476876260735</v>
      </c>
      <c r="K43" s="603">
        <v>236.63954512109842</v>
      </c>
      <c r="L43" s="603">
        <v>235.38790298259434</v>
      </c>
    </row>
    <row r="44" spans="2:13" ht="15.75" thickBot="1">
      <c r="B44" s="181" t="s">
        <v>829</v>
      </c>
      <c r="C44" s="680">
        <v>7.3</v>
      </c>
      <c r="D44" s="277">
        <v>6.9</v>
      </c>
      <c r="E44" s="678">
        <v>6.52</v>
      </c>
      <c r="F44" s="606" t="e">
        <f>(F9/#REF!)</f>
        <v>#REF!</v>
      </c>
      <c r="G44" s="606">
        <v>8.5148159643613521</v>
      </c>
      <c r="H44" s="606">
        <v>8.6314804823803843</v>
      </c>
      <c r="I44" s="606">
        <v>9.7056504796014664</v>
      </c>
      <c r="J44" s="606">
        <v>7.4307241991526691</v>
      </c>
      <c r="K44" s="606">
        <v>7.0290873559187403</v>
      </c>
      <c r="L44" s="606">
        <v>8.0168229251057745</v>
      </c>
    </row>
    <row r="45" spans="2:13" ht="9.75" customHeight="1">
      <c r="B45" s="849" t="s">
        <v>332</v>
      </c>
      <c r="C45" s="849"/>
      <c r="D45" s="849"/>
      <c r="E45" s="849"/>
      <c r="F45" s="849"/>
      <c r="G45" s="849"/>
      <c r="H45" s="849"/>
      <c r="I45" s="849"/>
      <c r="J45" s="849"/>
      <c r="K45" s="849"/>
      <c r="M45" s="35"/>
    </row>
    <row r="46" spans="2:13" ht="14.25" customHeight="1">
      <c r="B46" s="844"/>
      <c r="C46" s="844"/>
      <c r="D46" s="844"/>
      <c r="E46" s="844"/>
      <c r="F46" s="844"/>
      <c r="G46" s="844"/>
      <c r="H46" s="844"/>
      <c r="I46" s="844"/>
      <c r="J46" s="844"/>
      <c r="K46" s="844"/>
    </row>
    <row r="49" spans="2:11" ht="22.5" customHeight="1">
      <c r="B49" s="625" t="s">
        <v>974</v>
      </c>
      <c r="C49" s="681"/>
      <c r="D49" s="681"/>
      <c r="E49" s="681"/>
      <c r="F49" s="681"/>
      <c r="G49" s="681"/>
      <c r="H49" s="681"/>
      <c r="I49" s="681"/>
      <c r="J49" s="681"/>
      <c r="K49" s="682"/>
    </row>
    <row r="50" spans="2:11" s="70" customFormat="1" ht="129.75" customHeight="1">
      <c r="B50" s="858" t="s">
        <v>1041</v>
      </c>
      <c r="C50" s="859"/>
      <c r="D50" s="859"/>
      <c r="E50" s="859"/>
      <c r="F50" s="859"/>
      <c r="G50" s="859"/>
      <c r="H50" s="859"/>
      <c r="I50" s="859"/>
      <c r="J50" s="859"/>
      <c r="K50" s="860"/>
    </row>
  </sheetData>
  <sheetProtection algorithmName="SHA-512" hashValue="OSiWNileR6KE983S+QcA5+4dFiFkc5kC0v2Oe7cJ+6AqQHT4dwWzgZI753TI1Jwj5pRNmMnmvSDJhNrNYOX+Kg==" saltValue="AOCk/kMf3myHe1SmvWdu5w==" spinCount="100000" sheet="1" objects="1" scenarios="1"/>
  <mergeCells count="2">
    <mergeCell ref="B45:K46"/>
    <mergeCell ref="B50:K50"/>
  </mergeCells>
  <pageMargins left="0.7" right="0.7" top="0.75" bottom="0.75" header="0.3" footer="0.3"/>
  <pageSetup paperSize="9" scale="95" orientation="portrait" horizontalDpi="1200" verticalDpi="1200" r:id="rId1"/>
  <colBreaks count="1" manualBreakCount="1">
    <brk id="9"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D1695-33CB-4019-8065-2F140FD6936A}">
  <sheetPr codeName="Sheet10">
    <pageSetUpPr autoPageBreaks="0"/>
  </sheetPr>
  <dimension ref="A1:T44"/>
  <sheetViews>
    <sheetView showGridLines="0" zoomScale="80" zoomScaleNormal="80" workbookViewId="0">
      <selection activeCell="R32" sqref="R32"/>
    </sheetView>
  </sheetViews>
  <sheetFormatPr defaultColWidth="8.42578125" defaultRowHeight="15"/>
  <cols>
    <col min="1" max="1" width="3.42578125" style="7" customWidth="1"/>
    <col min="2" max="3" width="22.42578125" style="7" customWidth="1"/>
    <col min="4" max="4" width="14" style="7" customWidth="1"/>
    <col min="5" max="5" width="12.140625" style="7" customWidth="1"/>
    <col min="6" max="6" width="13.42578125" style="7" customWidth="1"/>
    <col min="7" max="7" width="14.140625" style="7" customWidth="1"/>
    <col min="8" max="8" width="12.7109375" style="7" customWidth="1"/>
    <col min="9" max="9" width="12.140625" style="7" customWidth="1"/>
    <col min="10" max="10" width="11.140625" style="7" customWidth="1"/>
    <col min="11" max="11" width="12" style="7" customWidth="1"/>
    <col min="12" max="12" width="11.85546875" style="7" customWidth="1"/>
    <col min="13" max="13" width="12.5703125" style="7" customWidth="1"/>
    <col min="14" max="16" width="9.140625" style="7" customWidth="1"/>
    <col min="17" max="16384" width="8.42578125" style="7"/>
  </cols>
  <sheetData>
    <row r="1" spans="1:20">
      <c r="A1" s="6"/>
      <c r="B1" s="6"/>
      <c r="C1" s="8"/>
      <c r="D1" s="8"/>
      <c r="E1" s="8"/>
      <c r="F1" s="8"/>
      <c r="G1" s="6"/>
    </row>
    <row r="2" spans="1:20">
      <c r="A2" s="6"/>
      <c r="B2" s="6"/>
      <c r="C2" s="8"/>
      <c r="D2" s="8"/>
      <c r="E2" s="8"/>
      <c r="G2" s="6"/>
      <c r="M2" s="66"/>
      <c r="P2" s="62"/>
    </row>
    <row r="3" spans="1:20">
      <c r="A3" s="6"/>
      <c r="B3" s="6"/>
      <c r="C3" s="8"/>
      <c r="D3" s="8"/>
      <c r="E3" s="8"/>
      <c r="F3" s="8"/>
      <c r="G3" s="191" t="s">
        <v>978</v>
      </c>
      <c r="P3" s="62"/>
    </row>
    <row r="4" spans="1:20">
      <c r="A4" s="6"/>
      <c r="B4" s="6"/>
      <c r="C4" s="8"/>
      <c r="D4" s="8"/>
      <c r="E4" s="8"/>
      <c r="F4" s="8"/>
      <c r="G4" s="6"/>
    </row>
    <row r="5" spans="1:20">
      <c r="A5" s="6"/>
      <c r="B5" s="6"/>
      <c r="C5" s="8"/>
      <c r="D5" s="8"/>
      <c r="E5" s="8" t="s">
        <v>790</v>
      </c>
      <c r="F5" s="8"/>
      <c r="G5" s="6"/>
    </row>
    <row r="6" spans="1:20">
      <c r="A6" s="9"/>
      <c r="B6" s="189" t="s">
        <v>333</v>
      </c>
      <c r="C6" s="683"/>
      <c r="D6" s="683"/>
      <c r="E6" s="683"/>
      <c r="F6" s="683"/>
      <c r="G6" s="684"/>
      <c r="H6" s="68"/>
      <c r="I6" s="68"/>
      <c r="J6" s="305"/>
      <c r="K6" s="305"/>
      <c r="L6" s="305"/>
      <c r="M6" s="305"/>
      <c r="N6" s="305"/>
      <c r="O6" s="305"/>
    </row>
    <row r="7" spans="1:20">
      <c r="A7" s="9"/>
      <c r="B7" s="305"/>
      <c r="C7" s="683"/>
      <c r="D7" s="189"/>
      <c r="E7" s="189"/>
      <c r="F7" s="189"/>
      <c r="G7" s="189"/>
      <c r="H7" s="189"/>
      <c r="I7" s="305"/>
      <c r="J7" s="305"/>
      <c r="K7" s="305"/>
      <c r="L7" s="305"/>
      <c r="M7" s="305"/>
      <c r="N7" s="305"/>
      <c r="O7" s="305"/>
      <c r="Q7" s="16"/>
      <c r="R7" s="16"/>
      <c r="T7" s="16"/>
    </row>
    <row r="8" spans="1:20">
      <c r="A8" s="9"/>
      <c r="B8" s="189" t="s">
        <v>804</v>
      </c>
      <c r="C8" s="683"/>
      <c r="D8" s="685"/>
      <c r="E8" s="864"/>
      <c r="F8" s="864"/>
      <c r="G8" s="685"/>
      <c r="H8" s="685"/>
      <c r="I8" s="305"/>
      <c r="J8" s="305"/>
      <c r="K8" s="305"/>
      <c r="L8" s="305"/>
      <c r="M8" s="305"/>
      <c r="N8" s="305"/>
      <c r="O8" s="305"/>
      <c r="Q8" s="16"/>
      <c r="R8" s="16"/>
      <c r="T8" s="16"/>
    </row>
    <row r="9" spans="1:20">
      <c r="A9" s="9"/>
      <c r="B9" s="686"/>
      <c r="C9" s="687"/>
      <c r="D9" s="688" t="s">
        <v>339</v>
      </c>
      <c r="E9" s="865" t="s">
        <v>340</v>
      </c>
      <c r="F9" s="865"/>
      <c r="G9" s="689"/>
      <c r="H9" s="685"/>
      <c r="I9" s="305"/>
      <c r="J9" s="305"/>
      <c r="K9" s="305"/>
      <c r="L9" s="305"/>
      <c r="M9" s="305"/>
      <c r="N9" s="305"/>
      <c r="O9" s="305"/>
      <c r="Q9" s="16"/>
      <c r="R9" s="16"/>
      <c r="T9" s="16"/>
    </row>
    <row r="10" spans="1:20">
      <c r="A10" s="9"/>
      <c r="B10" s="125" t="s">
        <v>334</v>
      </c>
      <c r="C10" s="125" t="s">
        <v>335</v>
      </c>
      <c r="D10" s="135" t="s">
        <v>336</v>
      </c>
      <c r="E10" s="135" t="s">
        <v>337</v>
      </c>
      <c r="F10" s="135" t="s">
        <v>338</v>
      </c>
      <c r="G10" s="135" t="s">
        <v>979</v>
      </c>
      <c r="H10" s="305"/>
      <c r="I10" s="305"/>
      <c r="J10" s="305"/>
      <c r="K10" s="305"/>
      <c r="L10" s="305"/>
      <c r="M10" s="305"/>
      <c r="N10" s="305"/>
      <c r="O10" s="305"/>
      <c r="P10" s="16"/>
      <c r="R10" s="16"/>
    </row>
    <row r="11" spans="1:20">
      <c r="A11" s="9"/>
      <c r="B11" s="271" t="s">
        <v>348</v>
      </c>
      <c r="C11" s="271" t="s">
        <v>349</v>
      </c>
      <c r="D11" s="583">
        <v>0</v>
      </c>
      <c r="E11" s="583">
        <v>2740330.1</v>
      </c>
      <c r="F11" s="583">
        <v>1426084</v>
      </c>
      <c r="G11" s="690">
        <f>SUM(D11:F11)</f>
        <v>4166414.1</v>
      </c>
      <c r="H11" s="305"/>
      <c r="I11" s="305"/>
      <c r="J11" s="305"/>
      <c r="K11" s="305"/>
      <c r="L11" s="305"/>
      <c r="M11" s="305"/>
      <c r="N11" s="351"/>
      <c r="O11" s="305"/>
      <c r="P11" s="16"/>
      <c r="R11" s="16"/>
    </row>
    <row r="12" spans="1:20">
      <c r="A12" s="9"/>
      <c r="B12" s="691"/>
      <c r="C12" s="271" t="s">
        <v>350</v>
      </c>
      <c r="D12" s="692">
        <v>1595262</v>
      </c>
      <c r="E12" s="692">
        <v>0</v>
      </c>
      <c r="F12" s="692">
        <v>0</v>
      </c>
      <c r="G12" s="693">
        <f>SUM(D12:F12)</f>
        <v>1595262</v>
      </c>
      <c r="H12" s="305"/>
      <c r="I12" s="305"/>
      <c r="J12" s="305"/>
      <c r="K12" s="305"/>
      <c r="L12" s="305"/>
      <c r="M12" s="305"/>
      <c r="N12" s="351"/>
      <c r="O12" s="305"/>
    </row>
    <row r="13" spans="1:20" ht="15.75" thickBot="1">
      <c r="A13" s="9"/>
      <c r="B13" s="694"/>
      <c r="C13" s="695" t="s">
        <v>157</v>
      </c>
      <c r="D13" s="696">
        <f t="shared" ref="D13:E13" si="0">D11+D12</f>
        <v>1595262</v>
      </c>
      <c r="E13" s="696">
        <f t="shared" si="0"/>
        <v>2740330.1</v>
      </c>
      <c r="F13" s="696">
        <f t="shared" ref="F13" si="1">F11+F12</f>
        <v>1426084</v>
      </c>
      <c r="G13" s="697">
        <f>SUM(G11:G12)</f>
        <v>5761676.0999999996</v>
      </c>
      <c r="H13" s="305"/>
      <c r="I13" s="305"/>
      <c r="J13" s="305"/>
      <c r="K13" s="305"/>
      <c r="L13" s="305"/>
      <c r="M13" s="305"/>
      <c r="N13" s="305"/>
      <c r="O13" s="305"/>
    </row>
    <row r="14" spans="1:20">
      <c r="A14" s="9"/>
      <c r="B14" s="125" t="s">
        <v>351</v>
      </c>
      <c r="C14" s="271" t="s">
        <v>349</v>
      </c>
      <c r="D14" s="583">
        <v>0</v>
      </c>
      <c r="E14" s="583">
        <v>1963177.1</v>
      </c>
      <c r="F14" s="583">
        <v>342406</v>
      </c>
      <c r="G14" s="690">
        <f>SUM(D14:F14)</f>
        <v>2305583.1</v>
      </c>
      <c r="H14" s="305"/>
      <c r="I14" s="305"/>
      <c r="J14" s="305"/>
      <c r="K14" s="305"/>
      <c r="L14" s="305"/>
      <c r="M14" s="305"/>
      <c r="N14" s="305"/>
      <c r="O14" s="305"/>
    </row>
    <row r="15" spans="1:20">
      <c r="A15" s="9"/>
      <c r="B15" s="271" t="s">
        <v>348</v>
      </c>
      <c r="C15" s="271" t="s">
        <v>350</v>
      </c>
      <c r="D15" s="692">
        <v>0</v>
      </c>
      <c r="E15" s="692">
        <v>0</v>
      </c>
      <c r="F15" s="692">
        <v>0</v>
      </c>
      <c r="G15" s="698">
        <f>SUM(D15:F15)</f>
        <v>0</v>
      </c>
      <c r="H15" s="305"/>
      <c r="I15" s="305"/>
      <c r="J15" s="305"/>
      <c r="K15" s="305"/>
      <c r="L15" s="305"/>
      <c r="M15" s="305"/>
      <c r="N15" s="305"/>
      <c r="O15" s="305"/>
    </row>
    <row r="16" spans="1:20" ht="15.75" thickBot="1">
      <c r="A16" s="9"/>
      <c r="B16" s="694"/>
      <c r="C16" s="695" t="s">
        <v>157</v>
      </c>
      <c r="D16" s="696">
        <v>0</v>
      </c>
      <c r="E16" s="696">
        <f t="shared" ref="E16:F16" si="2">E14+E15</f>
        <v>1963177.1</v>
      </c>
      <c r="F16" s="696">
        <f t="shared" si="2"/>
        <v>342406</v>
      </c>
      <c r="G16" s="697">
        <f>SUM(E16:F16)</f>
        <v>2305583.1</v>
      </c>
      <c r="H16" s="699"/>
      <c r="I16" s="351"/>
      <c r="J16" s="305"/>
      <c r="K16" s="305"/>
      <c r="L16" s="305"/>
      <c r="M16" s="305"/>
      <c r="N16" s="305"/>
      <c r="O16" s="305"/>
    </row>
    <row r="17" spans="1:20">
      <c r="A17" s="9"/>
      <c r="B17" s="125" t="s">
        <v>352</v>
      </c>
      <c r="C17" s="271"/>
      <c r="D17" s="700"/>
      <c r="E17" s="700"/>
      <c r="F17" s="700"/>
      <c r="G17" s="700"/>
      <c r="H17" s="305"/>
      <c r="I17" s="305"/>
      <c r="J17" s="305"/>
      <c r="K17" s="305"/>
      <c r="L17" s="305"/>
      <c r="M17" s="305"/>
      <c r="N17" s="305"/>
      <c r="O17" s="305"/>
    </row>
    <row r="18" spans="1:20" ht="15.75" thickBot="1">
      <c r="A18" s="9"/>
      <c r="B18" s="271" t="s">
        <v>348</v>
      </c>
      <c r="C18" s="695" t="s">
        <v>157</v>
      </c>
      <c r="D18" s="697"/>
      <c r="E18" s="697"/>
      <c r="F18" s="697"/>
      <c r="G18" s="697">
        <v>3456093</v>
      </c>
      <c r="H18" s="305"/>
      <c r="I18" s="351"/>
      <c r="J18" s="305"/>
      <c r="K18" s="351"/>
      <c r="L18" s="305"/>
      <c r="M18" s="305"/>
      <c r="N18" s="305"/>
      <c r="O18" s="305"/>
    </row>
    <row r="19" spans="1:20">
      <c r="A19" s="9"/>
      <c r="B19" s="125" t="s">
        <v>353</v>
      </c>
      <c r="C19" s="271"/>
      <c r="D19" s="700"/>
      <c r="E19" s="700"/>
      <c r="F19" s="700"/>
      <c r="G19" s="700"/>
      <c r="H19" s="305"/>
      <c r="I19" s="305"/>
      <c r="J19" s="305"/>
      <c r="K19" s="305"/>
      <c r="L19" s="305"/>
      <c r="M19" s="305"/>
      <c r="N19" s="305"/>
      <c r="O19" s="305"/>
    </row>
    <row r="20" spans="1:20" ht="15.75" thickBot="1">
      <c r="A20" s="9"/>
      <c r="B20" s="701" t="s">
        <v>348</v>
      </c>
      <c r="C20" s="695" t="s">
        <v>157</v>
      </c>
      <c r="D20" s="697"/>
      <c r="E20" s="697"/>
      <c r="F20" s="697"/>
      <c r="G20" s="697">
        <v>18079612</v>
      </c>
      <c r="H20" s="305"/>
      <c r="I20" s="305"/>
      <c r="J20" s="305"/>
      <c r="K20" s="305"/>
      <c r="L20" s="305"/>
      <c r="M20" s="305"/>
      <c r="N20" s="305"/>
      <c r="O20" s="493"/>
      <c r="P20" s="16"/>
      <c r="Q20" s="16"/>
      <c r="R20" s="16"/>
    </row>
    <row r="21" spans="1:20" ht="19.5" customHeight="1">
      <c r="A21" s="9"/>
      <c r="B21" s="305"/>
      <c r="C21" s="305"/>
      <c r="D21" s="305"/>
      <c r="E21" s="305"/>
      <c r="F21" s="305"/>
      <c r="G21" s="305"/>
      <c r="H21" s="520"/>
      <c r="I21" s="520"/>
      <c r="J21" s="520"/>
      <c r="K21" s="520"/>
      <c r="L21" s="520"/>
      <c r="M21" s="520"/>
      <c r="N21" s="520"/>
      <c r="O21" s="520"/>
      <c r="P21" s="69"/>
      <c r="Q21" s="16"/>
      <c r="R21" s="16"/>
      <c r="S21" s="16"/>
      <c r="T21" s="16"/>
    </row>
    <row r="22" spans="1:20">
      <c r="A22" s="6"/>
      <c r="B22" s="173"/>
      <c r="C22" s="161"/>
      <c r="D22" s="161"/>
      <c r="E22" s="161"/>
      <c r="F22" s="161"/>
      <c r="G22" s="305"/>
      <c r="H22" s="305"/>
      <c r="I22" s="305"/>
      <c r="J22" s="305"/>
      <c r="K22" s="305"/>
      <c r="L22" s="305"/>
      <c r="M22" s="305"/>
      <c r="N22" s="305"/>
      <c r="O22" s="305"/>
    </row>
    <row r="23" spans="1:20">
      <c r="A23" s="9"/>
      <c r="B23" s="189" t="s">
        <v>805</v>
      </c>
      <c r="C23" s="305"/>
      <c r="D23" s="305"/>
      <c r="E23" s="305"/>
      <c r="F23" s="305"/>
      <c r="G23" s="305"/>
      <c r="H23" s="305"/>
      <c r="I23" s="493"/>
      <c r="J23" s="305"/>
      <c r="K23" s="305"/>
      <c r="L23" s="305"/>
      <c r="M23" s="305"/>
      <c r="N23" s="305"/>
      <c r="O23" s="305"/>
    </row>
    <row r="24" spans="1:20">
      <c r="B24" s="125" t="s">
        <v>334</v>
      </c>
      <c r="C24" s="125" t="s">
        <v>335</v>
      </c>
      <c r="D24" s="135" t="s">
        <v>979</v>
      </c>
      <c r="E24" s="134" t="s">
        <v>823</v>
      </c>
      <c r="F24" s="134" t="s">
        <v>783</v>
      </c>
      <c r="G24" s="134" t="s">
        <v>341</v>
      </c>
      <c r="H24" s="134" t="s">
        <v>342</v>
      </c>
      <c r="I24" s="134" t="s">
        <v>343</v>
      </c>
      <c r="J24" s="134" t="s">
        <v>344</v>
      </c>
      <c r="K24" s="134" t="s">
        <v>345</v>
      </c>
      <c r="L24" s="134" t="s">
        <v>346</v>
      </c>
      <c r="M24" s="134" t="s">
        <v>347</v>
      </c>
      <c r="N24" s="305"/>
      <c r="O24" s="305"/>
    </row>
    <row r="25" spans="1:20">
      <c r="B25" s="271" t="s">
        <v>348</v>
      </c>
      <c r="C25" s="271" t="s">
        <v>349</v>
      </c>
      <c r="D25" s="702">
        <v>4166414.1</v>
      </c>
      <c r="E25" s="703">
        <v>6229114</v>
      </c>
      <c r="F25" s="704">
        <v>6345795</v>
      </c>
      <c r="G25" s="705">
        <v>6356905</v>
      </c>
      <c r="H25" s="705">
        <v>5811286</v>
      </c>
      <c r="I25" s="705">
        <v>6426591.5</v>
      </c>
      <c r="J25" s="705">
        <v>4330173.5</v>
      </c>
      <c r="K25" s="705">
        <v>5596778.5</v>
      </c>
      <c r="L25" s="705">
        <v>3865160.9500000007</v>
      </c>
      <c r="M25" s="705">
        <v>3391704.36</v>
      </c>
      <c r="N25" s="305"/>
      <c r="O25" s="305"/>
    </row>
    <row r="26" spans="1:20">
      <c r="B26" s="691"/>
      <c r="C26" s="271" t="s">
        <v>350</v>
      </c>
      <c r="D26" s="702">
        <v>1595262</v>
      </c>
      <c r="E26" s="703">
        <v>1074144</v>
      </c>
      <c r="F26" s="583">
        <v>1127675</v>
      </c>
      <c r="G26" s="692">
        <v>1175134</v>
      </c>
      <c r="H26" s="692">
        <v>1912314</v>
      </c>
      <c r="I26" s="692">
        <v>395227.2</v>
      </c>
      <c r="J26" s="692">
        <v>467692.5</v>
      </c>
      <c r="K26" s="692">
        <v>435530.7</v>
      </c>
      <c r="L26" s="692">
        <v>612437</v>
      </c>
      <c r="M26" s="692">
        <v>22134</v>
      </c>
      <c r="N26" s="305"/>
      <c r="O26" s="305"/>
    </row>
    <row r="27" spans="1:20" ht="15.75" thickBot="1">
      <c r="B27" s="694"/>
      <c r="C27" s="695" t="s">
        <v>157</v>
      </c>
      <c r="D27" s="706">
        <f>SUM(D25:D26)</f>
        <v>5761676.0999999996</v>
      </c>
      <c r="E27" s="707">
        <f>SUM(E25:E26)</f>
        <v>7303258</v>
      </c>
      <c r="F27" s="708">
        <v>7473470</v>
      </c>
      <c r="G27" s="709">
        <f>G25+G26</f>
        <v>7532039</v>
      </c>
      <c r="H27" s="709">
        <f>H25+H26</f>
        <v>7723600</v>
      </c>
      <c r="I27" s="709">
        <f t="shared" ref="I27:M27" si="3">I25+I26</f>
        <v>6821818.7000000002</v>
      </c>
      <c r="J27" s="709">
        <f t="shared" si="3"/>
        <v>4797866</v>
      </c>
      <c r="K27" s="709">
        <f t="shared" si="3"/>
        <v>6032309.2000000002</v>
      </c>
      <c r="L27" s="709">
        <f t="shared" si="3"/>
        <v>4477597.9500000011</v>
      </c>
      <c r="M27" s="709">
        <f t="shared" si="3"/>
        <v>3413838.36</v>
      </c>
      <c r="N27" s="305"/>
      <c r="O27" s="305"/>
    </row>
    <row r="28" spans="1:20">
      <c r="B28" s="125" t="s">
        <v>351</v>
      </c>
      <c r="C28" s="710" t="s">
        <v>349</v>
      </c>
      <c r="D28" s="711">
        <v>2305583.1</v>
      </c>
      <c r="E28" s="712">
        <v>3572179</v>
      </c>
      <c r="F28" s="583">
        <v>4012330.5</v>
      </c>
      <c r="G28" s="583">
        <v>3658686</v>
      </c>
      <c r="H28" s="583">
        <v>2097766</v>
      </c>
      <c r="I28" s="583">
        <v>5130128.3</v>
      </c>
      <c r="J28" s="583">
        <v>2856771</v>
      </c>
      <c r="K28" s="583">
        <v>4200526.8</v>
      </c>
      <c r="L28" s="583">
        <v>2089666.37</v>
      </c>
      <c r="M28" s="583">
        <v>1733874.06</v>
      </c>
      <c r="N28" s="305"/>
      <c r="O28" s="305"/>
    </row>
    <row r="29" spans="1:20" ht="15.75" thickBot="1">
      <c r="B29" s="271" t="s">
        <v>348</v>
      </c>
      <c r="C29" s="594" t="s">
        <v>350</v>
      </c>
      <c r="D29" s="713">
        <v>0</v>
      </c>
      <c r="E29" s="714">
        <v>0</v>
      </c>
      <c r="F29" s="715">
        <v>0</v>
      </c>
      <c r="G29" s="716" t="s">
        <v>149</v>
      </c>
      <c r="H29" s="716" t="s">
        <v>149</v>
      </c>
      <c r="I29" s="716" t="s">
        <v>149</v>
      </c>
      <c r="J29" s="716" t="s">
        <v>149</v>
      </c>
      <c r="K29" s="716" t="s">
        <v>149</v>
      </c>
      <c r="L29" s="716" t="s">
        <v>149</v>
      </c>
      <c r="M29" s="716" t="s">
        <v>149</v>
      </c>
      <c r="N29" s="305"/>
      <c r="O29" s="305"/>
    </row>
    <row r="30" spans="1:20" ht="15.75" thickBot="1">
      <c r="B30" s="694"/>
      <c r="C30" s="695" t="s">
        <v>157</v>
      </c>
      <c r="D30" s="717">
        <f>SUM(D28:D29)</f>
        <v>2305583.1</v>
      </c>
      <c r="E30" s="714">
        <f>SUM(E28:E29)</f>
        <v>3572179</v>
      </c>
      <c r="F30" s="718">
        <f>SUM(F28:F29)</f>
        <v>4012330.5</v>
      </c>
      <c r="G30" s="719">
        <f t="shared" ref="G30:M30" si="4">G28+G29</f>
        <v>3658686</v>
      </c>
      <c r="H30" s="719">
        <f t="shared" si="4"/>
        <v>2097766</v>
      </c>
      <c r="I30" s="719">
        <f t="shared" si="4"/>
        <v>5130128.3</v>
      </c>
      <c r="J30" s="719">
        <f t="shared" si="4"/>
        <v>2856771</v>
      </c>
      <c r="K30" s="719">
        <f t="shared" si="4"/>
        <v>4200526.8</v>
      </c>
      <c r="L30" s="719">
        <f t="shared" si="4"/>
        <v>2089666.37</v>
      </c>
      <c r="M30" s="719">
        <f t="shared" si="4"/>
        <v>1733874.06</v>
      </c>
      <c r="N30" s="305"/>
      <c r="O30" s="305"/>
    </row>
    <row r="31" spans="1:20">
      <c r="B31" s="125" t="s">
        <v>352</v>
      </c>
      <c r="C31" s="271"/>
      <c r="D31" s="702"/>
      <c r="E31" s="703"/>
      <c r="F31" s="720"/>
      <c r="G31" s="705"/>
      <c r="H31" s="705"/>
      <c r="I31" s="705"/>
      <c r="J31" s="705"/>
      <c r="K31" s="721"/>
      <c r="L31" s="721"/>
      <c r="M31" s="721"/>
      <c r="N31" s="305"/>
      <c r="O31" s="305"/>
    </row>
    <row r="32" spans="1:20" ht="15.75" thickBot="1">
      <c r="B32" s="271" t="s">
        <v>348</v>
      </c>
      <c r="C32" s="695" t="s">
        <v>157</v>
      </c>
      <c r="D32" s="717">
        <v>3456093</v>
      </c>
      <c r="E32" s="714">
        <v>3731079</v>
      </c>
      <c r="F32" s="719">
        <v>3461139.5</v>
      </c>
      <c r="G32" s="722">
        <v>3873353</v>
      </c>
      <c r="H32" s="722">
        <v>4540472</v>
      </c>
      <c r="I32" s="722">
        <v>1810499.4</v>
      </c>
      <c r="J32" s="722">
        <v>1941095</v>
      </c>
      <c r="K32" s="722">
        <v>1831782</v>
      </c>
      <c r="L32" s="722">
        <v>2387932</v>
      </c>
      <c r="M32" s="722">
        <v>1679964</v>
      </c>
      <c r="N32" s="305"/>
      <c r="O32" s="305"/>
    </row>
    <row r="33" spans="2:15">
      <c r="B33" s="125" t="s">
        <v>353</v>
      </c>
      <c r="C33" s="271"/>
      <c r="D33" s="702"/>
      <c r="E33" s="703"/>
      <c r="F33" s="720"/>
      <c r="G33" s="705"/>
      <c r="H33" s="705"/>
      <c r="I33" s="705"/>
      <c r="J33" s="705"/>
      <c r="K33" s="721"/>
      <c r="L33" s="721"/>
      <c r="M33" s="721"/>
      <c r="N33" s="305"/>
      <c r="O33" s="305"/>
    </row>
    <row r="34" spans="2:15" ht="15.75" thickBot="1">
      <c r="B34" s="691" t="s">
        <v>348</v>
      </c>
      <c r="C34" s="695" t="s">
        <v>157</v>
      </c>
      <c r="D34" s="717">
        <v>18079612</v>
      </c>
      <c r="E34" s="714">
        <v>17828352</v>
      </c>
      <c r="F34" s="719">
        <v>17307542.475000001</v>
      </c>
      <c r="G34" s="722">
        <v>15846140</v>
      </c>
      <c r="H34" s="722">
        <v>13814828</v>
      </c>
      <c r="I34" s="722">
        <v>11905233</v>
      </c>
      <c r="J34" s="722">
        <v>12395163</v>
      </c>
      <c r="K34" s="722">
        <v>11861475</v>
      </c>
      <c r="L34" s="722">
        <v>10880089</v>
      </c>
      <c r="M34" s="722">
        <v>9044477</v>
      </c>
      <c r="N34" s="305"/>
      <c r="O34" s="305"/>
    </row>
    <row r="35" spans="2:15">
      <c r="B35" s="296" t="s">
        <v>1000</v>
      </c>
      <c r="C35" s="296"/>
      <c r="D35" s="305"/>
      <c r="E35" s="305"/>
      <c r="F35" s="305"/>
      <c r="G35" s="305"/>
      <c r="H35" s="305"/>
      <c r="I35" s="305"/>
      <c r="J35" s="305"/>
      <c r="K35" s="305"/>
      <c r="L35" s="305"/>
      <c r="M35" s="305"/>
      <c r="N35" s="305"/>
      <c r="O35" s="305"/>
    </row>
    <row r="36" spans="2:15">
      <c r="B36" s="305"/>
      <c r="C36" s="305"/>
      <c r="D36" s="305"/>
      <c r="E36" s="305"/>
      <c r="F36" s="305"/>
      <c r="G36" s="305"/>
      <c r="H36" s="305"/>
      <c r="I36" s="305"/>
      <c r="J36" s="305"/>
      <c r="K36" s="305"/>
      <c r="L36" s="305"/>
      <c r="M36" s="305"/>
      <c r="N36" s="305"/>
      <c r="O36" s="305"/>
    </row>
    <row r="37" spans="2:15">
      <c r="B37" s="625" t="s">
        <v>974</v>
      </c>
      <c r="C37" s="723"/>
      <c r="D37" s="723"/>
      <c r="E37" s="723"/>
      <c r="F37" s="723"/>
      <c r="G37" s="723"/>
      <c r="H37" s="723"/>
      <c r="I37" s="723"/>
      <c r="J37" s="723"/>
      <c r="K37" s="723"/>
      <c r="L37" s="724"/>
      <c r="M37" s="305"/>
      <c r="N37" s="305"/>
      <c r="O37" s="305"/>
    </row>
    <row r="38" spans="2:15">
      <c r="B38" s="866" t="s">
        <v>1042</v>
      </c>
      <c r="C38" s="867"/>
      <c r="D38" s="867"/>
      <c r="E38" s="867"/>
      <c r="F38" s="867"/>
      <c r="G38" s="867"/>
      <c r="H38" s="867"/>
      <c r="I38" s="867"/>
      <c r="J38" s="867"/>
      <c r="K38" s="867"/>
      <c r="L38" s="868"/>
      <c r="M38" s="305"/>
      <c r="N38" s="305"/>
      <c r="O38" s="305"/>
    </row>
    <row r="39" spans="2:15" ht="28.5" customHeight="1">
      <c r="B39" s="869" t="s">
        <v>806</v>
      </c>
      <c r="C39" s="870"/>
      <c r="D39" s="870"/>
      <c r="E39" s="870"/>
      <c r="F39" s="870"/>
      <c r="G39" s="870"/>
      <c r="H39" s="870"/>
      <c r="I39" s="870"/>
      <c r="J39" s="870"/>
      <c r="K39" s="870"/>
      <c r="L39" s="871"/>
      <c r="M39" s="305"/>
      <c r="N39" s="305"/>
      <c r="O39" s="305"/>
    </row>
    <row r="40" spans="2:15" ht="83.25" customHeight="1">
      <c r="B40" s="869" t="s">
        <v>1043</v>
      </c>
      <c r="C40" s="870"/>
      <c r="D40" s="870"/>
      <c r="E40" s="870"/>
      <c r="F40" s="870"/>
      <c r="G40" s="870"/>
      <c r="H40" s="870"/>
      <c r="I40" s="870"/>
      <c r="J40" s="870"/>
      <c r="K40" s="870"/>
      <c r="L40" s="871"/>
      <c r="M40" s="305"/>
      <c r="N40" s="305"/>
      <c r="O40" s="305"/>
    </row>
    <row r="41" spans="2:15" ht="36" customHeight="1">
      <c r="B41" s="861" t="s">
        <v>354</v>
      </c>
      <c r="C41" s="862"/>
      <c r="D41" s="862"/>
      <c r="E41" s="862"/>
      <c r="F41" s="862"/>
      <c r="G41" s="862"/>
      <c r="H41" s="862"/>
      <c r="I41" s="862"/>
      <c r="J41" s="862"/>
      <c r="K41" s="862"/>
      <c r="L41" s="863"/>
      <c r="M41" s="305"/>
      <c r="N41" s="305"/>
      <c r="O41" s="305"/>
    </row>
    <row r="42" spans="2:15">
      <c r="B42" s="305"/>
      <c r="C42" s="305"/>
      <c r="D42" s="305"/>
      <c r="E42" s="305"/>
      <c r="F42" s="305"/>
      <c r="G42" s="305"/>
      <c r="H42" s="305"/>
      <c r="I42" s="305"/>
      <c r="J42" s="305"/>
      <c r="K42" s="305"/>
      <c r="L42" s="305"/>
      <c r="M42" s="305"/>
      <c r="N42" s="305"/>
      <c r="O42" s="305"/>
    </row>
    <row r="43" spans="2:15">
      <c r="B43" s="305"/>
      <c r="C43" s="305"/>
      <c r="D43" s="305"/>
      <c r="E43" s="305"/>
      <c r="F43" s="305"/>
      <c r="G43" s="305"/>
      <c r="H43" s="305"/>
      <c r="I43" s="305"/>
      <c r="J43" s="305"/>
      <c r="K43" s="305"/>
      <c r="L43" s="305"/>
      <c r="M43" s="305"/>
      <c r="N43" s="305"/>
      <c r="O43" s="305"/>
    </row>
    <row r="44" spans="2:15">
      <c r="B44" s="305"/>
      <c r="C44" s="305"/>
      <c r="D44" s="305"/>
      <c r="E44" s="305"/>
      <c r="F44" s="305"/>
      <c r="G44" s="305"/>
      <c r="H44" s="305"/>
      <c r="I44" s="305"/>
      <c r="J44" s="305"/>
      <c r="K44" s="305"/>
      <c r="L44" s="305"/>
      <c r="M44" s="305"/>
      <c r="N44" s="305"/>
      <c r="O44" s="305"/>
    </row>
  </sheetData>
  <sheetProtection algorithmName="SHA-512" hashValue="evKrKsnedIvgWWTAXtjX952oHzXPOaZwfXR7hXVNy5/IIF0dj37n1r9uJiu7mTPR+GHQgOJ443u1kqLKtyaxXA==" saltValue="QTH4yv5dW7nGerA/0WyFgA==" spinCount="100000" sheet="1" objects="1" scenarios="1"/>
  <mergeCells count="6">
    <mergeCell ref="B41:L41"/>
    <mergeCell ref="E8:F8"/>
    <mergeCell ref="E9:F9"/>
    <mergeCell ref="B38:L38"/>
    <mergeCell ref="B39:L39"/>
    <mergeCell ref="B40:L40"/>
  </mergeCells>
  <pageMargins left="0.7" right="0.7" top="0.75" bottom="0.75" header="0.3" footer="0.3"/>
  <pageSetup paperSize="9" scale="85" orientation="portrait" horizontalDpi="1200" verticalDpi="1200" r:id="rId1"/>
  <ignoredErrors>
    <ignoredError sqref="G13" formula="1"/>
    <ignoredError sqref="G29:M29" numberStoredAsText="1"/>
    <ignoredError sqref="F30"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8ED6A-1C64-4F37-A802-0D38B85B693A}">
  <sheetPr>
    <pageSetUpPr autoPageBreaks="0"/>
  </sheetPr>
  <dimension ref="B2:K38"/>
  <sheetViews>
    <sheetView showGridLines="0" zoomScale="80" zoomScaleNormal="80" workbookViewId="0"/>
  </sheetViews>
  <sheetFormatPr defaultColWidth="8.42578125" defaultRowHeight="15"/>
  <cols>
    <col min="1" max="1" width="3.42578125" style="7" customWidth="1"/>
    <col min="2" max="2" width="78.7109375" style="7" bestFit="1" customWidth="1"/>
    <col min="3" max="10" width="19.85546875" style="7" customWidth="1"/>
    <col min="11" max="12" width="10.42578125" style="7" customWidth="1"/>
    <col min="13" max="13" width="18" style="7" customWidth="1"/>
    <col min="14" max="14" width="23.42578125" style="7" customWidth="1"/>
    <col min="15" max="15" width="13.42578125" style="7" customWidth="1"/>
    <col min="16" max="16" width="12.42578125" style="7" customWidth="1"/>
    <col min="17" max="17" width="36.42578125" style="7" customWidth="1"/>
    <col min="18" max="18" width="17.42578125" style="7" customWidth="1"/>
    <col min="19" max="19" width="23.42578125" style="7" customWidth="1"/>
    <col min="20" max="20" width="14.42578125" style="7" customWidth="1"/>
    <col min="21" max="21" width="19.42578125" style="7" customWidth="1"/>
    <col min="22" max="22" width="20.42578125" style="7" customWidth="1"/>
    <col min="23" max="16384" width="8.42578125" style="7"/>
  </cols>
  <sheetData>
    <row r="2" spans="2:10">
      <c r="D2" s="192" t="s">
        <v>1007</v>
      </c>
    </row>
    <row r="3" spans="2:10">
      <c r="F3" s="62"/>
    </row>
    <row r="4" spans="2:10">
      <c r="C4" s="36"/>
      <c r="D4" s="83"/>
      <c r="H4" s="21"/>
    </row>
    <row r="5" spans="2:10">
      <c r="C5" s="83"/>
      <c r="H5" s="21"/>
    </row>
    <row r="6" spans="2:10">
      <c r="C6" s="86"/>
      <c r="D6" s="36"/>
    </row>
    <row r="7" spans="2:10" ht="16.5">
      <c r="B7" s="189" t="s">
        <v>355</v>
      </c>
      <c r="C7" s="305"/>
      <c r="D7" s="725"/>
      <c r="E7" s="305"/>
      <c r="F7" s="305"/>
      <c r="G7" s="726"/>
      <c r="H7" s="305"/>
      <c r="I7" s="305"/>
      <c r="J7" s="305"/>
    </row>
    <row r="8" spans="2:10">
      <c r="B8" s="125" t="s">
        <v>838</v>
      </c>
      <c r="C8" s="559" t="s">
        <v>356</v>
      </c>
      <c r="D8" s="559" t="s">
        <v>253</v>
      </c>
      <c r="E8" s="559" t="s">
        <v>1044</v>
      </c>
      <c r="F8" s="559" t="s">
        <v>360</v>
      </c>
      <c r="G8" s="726"/>
      <c r="H8" s="305"/>
      <c r="I8" s="305"/>
      <c r="J8" s="305"/>
    </row>
    <row r="9" spans="2:10" ht="14.65" customHeight="1">
      <c r="B9" s="727" t="s">
        <v>800</v>
      </c>
      <c r="C9" s="728">
        <f>SUM(D9:F9)</f>
        <v>37968273</v>
      </c>
      <c r="D9" s="690">
        <v>4646127</v>
      </c>
      <c r="E9" s="690">
        <v>8147048</v>
      </c>
      <c r="F9" s="690">
        <v>25175098</v>
      </c>
      <c r="G9" s="305"/>
      <c r="H9" s="305"/>
      <c r="I9" s="305"/>
      <c r="J9" s="305"/>
    </row>
    <row r="10" spans="2:10" ht="14.65" customHeight="1" thickBot="1">
      <c r="B10" s="131" t="s">
        <v>1008</v>
      </c>
      <c r="C10" s="729">
        <f>SUM(D10:F10)</f>
        <v>11949902</v>
      </c>
      <c r="D10" s="730">
        <v>6335727</v>
      </c>
      <c r="E10" s="730">
        <v>1465816</v>
      </c>
      <c r="F10" s="730">
        <v>4148359</v>
      </c>
      <c r="G10" s="305"/>
      <c r="H10" s="305"/>
      <c r="I10" s="305"/>
      <c r="J10" s="305"/>
    </row>
    <row r="11" spans="2:10">
      <c r="B11" s="305"/>
      <c r="C11" s="731"/>
      <c r="D11" s="726"/>
      <c r="E11" s="726"/>
      <c r="F11" s="305"/>
      <c r="G11" s="305"/>
      <c r="H11" s="305"/>
      <c r="I11" s="305"/>
      <c r="J11" s="305"/>
    </row>
    <row r="12" spans="2:10">
      <c r="B12" s="305"/>
      <c r="C12" s="732"/>
      <c r="D12" s="733"/>
      <c r="E12" s="733"/>
      <c r="F12" s="733"/>
      <c r="G12" s="305"/>
      <c r="H12" s="305"/>
      <c r="I12" s="305"/>
      <c r="J12" s="305"/>
    </row>
    <row r="13" spans="2:10">
      <c r="B13" s="189" t="s">
        <v>357</v>
      </c>
      <c r="C13" s="305"/>
      <c r="D13" s="305"/>
      <c r="E13" s="305"/>
      <c r="F13" s="305"/>
      <c r="G13" s="305"/>
      <c r="H13" s="305"/>
      <c r="I13" s="305"/>
      <c r="J13" s="305"/>
    </row>
    <row r="14" spans="2:10">
      <c r="B14" s="734" t="s">
        <v>358</v>
      </c>
      <c r="C14" s="872" t="s">
        <v>253</v>
      </c>
      <c r="D14" s="872"/>
      <c r="E14" s="872"/>
      <c r="F14" s="872"/>
      <c r="G14" s="872" t="s">
        <v>1044</v>
      </c>
      <c r="H14" s="872"/>
      <c r="I14" s="872" t="s">
        <v>1045</v>
      </c>
      <c r="J14" s="872"/>
    </row>
    <row r="15" spans="2:10">
      <c r="B15" s="735" t="s">
        <v>359</v>
      </c>
      <c r="C15" s="736" t="s">
        <v>839</v>
      </c>
      <c r="D15" s="65"/>
      <c r="E15" s="736" t="s">
        <v>840</v>
      </c>
      <c r="F15" s="65"/>
      <c r="G15" s="736" t="s">
        <v>841</v>
      </c>
      <c r="H15" s="65"/>
      <c r="I15" s="736" t="s">
        <v>842</v>
      </c>
      <c r="J15" s="65"/>
    </row>
    <row r="16" spans="2:10" ht="28.5">
      <c r="B16" s="735" t="s">
        <v>361</v>
      </c>
      <c r="C16" s="737" t="s">
        <v>843</v>
      </c>
      <c r="D16" s="65"/>
      <c r="E16" s="737" t="s">
        <v>844</v>
      </c>
      <c r="F16" s="65"/>
      <c r="G16" s="737" t="s">
        <v>845</v>
      </c>
      <c r="H16" s="65"/>
      <c r="I16" s="737" t="s">
        <v>846</v>
      </c>
      <c r="J16" s="65"/>
    </row>
    <row r="17" spans="2:10">
      <c r="B17" s="735" t="s">
        <v>362</v>
      </c>
      <c r="C17" s="737" t="s">
        <v>363</v>
      </c>
      <c r="D17" s="65"/>
      <c r="E17" s="737" t="s">
        <v>363</v>
      </c>
      <c r="F17" s="65"/>
      <c r="G17" s="737" t="s">
        <v>363</v>
      </c>
      <c r="H17" s="65"/>
      <c r="I17" s="737" t="s">
        <v>363</v>
      </c>
      <c r="J17" s="65"/>
    </row>
    <row r="18" spans="2:10">
      <c r="B18" s="735" t="s">
        <v>364</v>
      </c>
      <c r="C18" s="737" t="s">
        <v>365</v>
      </c>
      <c r="D18" s="65"/>
      <c r="E18" s="737" t="s">
        <v>365</v>
      </c>
      <c r="F18" s="65"/>
      <c r="G18" s="737" t="s">
        <v>365</v>
      </c>
      <c r="H18" s="65"/>
      <c r="I18" s="737" t="s">
        <v>365</v>
      </c>
      <c r="J18" s="65"/>
    </row>
    <row r="19" spans="2:10">
      <c r="B19" s="735" t="s">
        <v>366</v>
      </c>
      <c r="C19" s="738">
        <v>40756</v>
      </c>
      <c r="D19" s="65"/>
      <c r="E19" s="738">
        <v>40756</v>
      </c>
      <c r="F19" s="65"/>
      <c r="G19" s="738">
        <v>43101</v>
      </c>
      <c r="H19" s="65"/>
      <c r="I19" s="738">
        <v>44136</v>
      </c>
      <c r="J19" s="65"/>
    </row>
    <row r="20" spans="2:10">
      <c r="B20" s="735" t="s">
        <v>367</v>
      </c>
      <c r="C20" s="737" t="s">
        <v>368</v>
      </c>
      <c r="D20" s="65"/>
      <c r="E20" s="737" t="s">
        <v>368</v>
      </c>
      <c r="F20" s="65"/>
      <c r="G20" s="737" t="s">
        <v>368</v>
      </c>
      <c r="H20" s="65"/>
      <c r="I20" s="737" t="s">
        <v>368</v>
      </c>
      <c r="J20" s="65"/>
    </row>
    <row r="21" spans="2:10" ht="65.25" customHeight="1">
      <c r="B21" s="735" t="s">
        <v>369</v>
      </c>
      <c r="C21" s="873" t="s">
        <v>1009</v>
      </c>
      <c r="D21" s="873"/>
      <c r="E21" s="873" t="s">
        <v>1010</v>
      </c>
      <c r="F21" s="873"/>
      <c r="G21" s="874" t="s">
        <v>1011</v>
      </c>
      <c r="H21" s="874"/>
      <c r="I21" s="874" t="s">
        <v>1011</v>
      </c>
      <c r="J21" s="874"/>
    </row>
    <row r="22" spans="2:10" ht="14.65" customHeight="1">
      <c r="B22" s="735" t="s">
        <v>370</v>
      </c>
      <c r="C22" s="873" t="s">
        <v>1012</v>
      </c>
      <c r="D22" s="873"/>
      <c r="E22" s="873" t="s">
        <v>1013</v>
      </c>
      <c r="F22" s="873"/>
      <c r="G22" s="873" t="s">
        <v>1014</v>
      </c>
      <c r="H22" s="873"/>
      <c r="I22" s="873" t="s">
        <v>1015</v>
      </c>
      <c r="J22" s="873"/>
    </row>
    <row r="23" spans="2:10">
      <c r="B23" s="735" t="s">
        <v>371</v>
      </c>
      <c r="C23" s="873" t="s">
        <v>1046</v>
      </c>
      <c r="D23" s="873"/>
      <c r="E23" s="873" t="s">
        <v>1047</v>
      </c>
      <c r="F23" s="873"/>
      <c r="G23" s="873" t="s">
        <v>1048</v>
      </c>
      <c r="H23" s="873"/>
      <c r="I23" s="873" t="s">
        <v>1049</v>
      </c>
      <c r="J23" s="873"/>
    </row>
    <row r="24" spans="2:10">
      <c r="B24" s="735" t="s">
        <v>372</v>
      </c>
      <c r="C24" s="873" t="s">
        <v>1050</v>
      </c>
      <c r="D24" s="873"/>
      <c r="E24" s="873" t="s">
        <v>1051</v>
      </c>
      <c r="F24" s="873"/>
      <c r="G24" s="873" t="s">
        <v>1052</v>
      </c>
      <c r="H24" s="873"/>
      <c r="I24" s="873" t="s">
        <v>1053</v>
      </c>
      <c r="J24" s="873"/>
    </row>
    <row r="25" spans="2:10" ht="28.15" customHeight="1">
      <c r="B25" s="735" t="s">
        <v>373</v>
      </c>
      <c r="C25" s="873" t="s">
        <v>1016</v>
      </c>
      <c r="D25" s="873"/>
      <c r="E25" s="873" t="s">
        <v>1016</v>
      </c>
      <c r="F25" s="873"/>
      <c r="G25" s="873" t="s">
        <v>1016</v>
      </c>
      <c r="H25" s="873"/>
      <c r="I25" s="873" t="s">
        <v>1016</v>
      </c>
      <c r="J25" s="873"/>
    </row>
    <row r="26" spans="2:10" ht="28.5">
      <c r="B26" s="735" t="s">
        <v>374</v>
      </c>
      <c r="C26" s="737" t="s">
        <v>368</v>
      </c>
      <c r="D26" s="65"/>
      <c r="E26" s="737" t="s">
        <v>368</v>
      </c>
      <c r="F26" s="65"/>
      <c r="G26" s="874" t="s">
        <v>368</v>
      </c>
      <c r="H26" s="874"/>
      <c r="I26" s="874" t="s">
        <v>368</v>
      </c>
      <c r="J26" s="874"/>
    </row>
    <row r="27" spans="2:10" ht="43.5" customHeight="1">
      <c r="B27" s="735" t="s">
        <v>375</v>
      </c>
      <c r="C27" s="873" t="s">
        <v>1017</v>
      </c>
      <c r="D27" s="873"/>
      <c r="E27" s="873" t="s">
        <v>1017</v>
      </c>
      <c r="F27" s="873"/>
      <c r="G27" s="874" t="s">
        <v>1018</v>
      </c>
      <c r="H27" s="874"/>
      <c r="I27" s="874" t="s">
        <v>1019</v>
      </c>
      <c r="J27" s="874"/>
    </row>
    <row r="28" spans="2:10">
      <c r="B28" s="735" t="s">
        <v>376</v>
      </c>
      <c r="C28" s="873" t="s">
        <v>377</v>
      </c>
      <c r="D28" s="873"/>
      <c r="E28" s="873" t="s">
        <v>377</v>
      </c>
      <c r="F28" s="873"/>
      <c r="G28" s="874" t="s">
        <v>377</v>
      </c>
      <c r="H28" s="874"/>
      <c r="I28" s="874" t="s">
        <v>377</v>
      </c>
      <c r="J28" s="874"/>
    </row>
    <row r="29" spans="2:10" ht="150" customHeight="1">
      <c r="B29" s="735" t="s">
        <v>378</v>
      </c>
      <c r="C29" s="873" t="s">
        <v>1020</v>
      </c>
      <c r="D29" s="873"/>
      <c r="E29" s="873" t="s">
        <v>1020</v>
      </c>
      <c r="F29" s="873"/>
      <c r="G29" s="873" t="s">
        <v>1021</v>
      </c>
      <c r="H29" s="873"/>
      <c r="I29" s="873" t="s">
        <v>1021</v>
      </c>
      <c r="J29" s="873"/>
    </row>
    <row r="30" spans="2:10" ht="42.75">
      <c r="B30" s="735" t="s">
        <v>379</v>
      </c>
      <c r="C30" s="873" t="s">
        <v>380</v>
      </c>
      <c r="D30" s="873"/>
      <c r="E30" s="873" t="s">
        <v>380</v>
      </c>
      <c r="F30" s="873"/>
      <c r="G30" s="873" t="s">
        <v>380</v>
      </c>
      <c r="H30" s="873"/>
      <c r="I30" s="873" t="s">
        <v>380</v>
      </c>
      <c r="J30" s="873"/>
    </row>
    <row r="31" spans="2:10" ht="57" customHeight="1">
      <c r="B31" s="735" t="s">
        <v>381</v>
      </c>
      <c r="C31" s="873" t="s">
        <v>1022</v>
      </c>
      <c r="D31" s="873"/>
      <c r="E31" s="873" t="s">
        <v>1022</v>
      </c>
      <c r="F31" s="873"/>
      <c r="G31" s="873" t="s">
        <v>1022</v>
      </c>
      <c r="H31" s="873"/>
      <c r="I31" s="873" t="s">
        <v>1022</v>
      </c>
      <c r="J31" s="873"/>
    </row>
    <row r="32" spans="2:10" ht="95.25" customHeight="1">
      <c r="B32" s="735" t="s">
        <v>382</v>
      </c>
      <c r="C32" s="873" t="s">
        <v>1023</v>
      </c>
      <c r="D32" s="873"/>
      <c r="E32" s="873" t="s">
        <v>1024</v>
      </c>
      <c r="F32" s="873"/>
      <c r="G32" s="874" t="s">
        <v>1025</v>
      </c>
      <c r="H32" s="874"/>
      <c r="I32" s="874" t="s">
        <v>1025</v>
      </c>
      <c r="J32" s="874"/>
    </row>
    <row r="33" spans="2:11" ht="74.25" customHeight="1">
      <c r="B33" s="735" t="s">
        <v>383</v>
      </c>
      <c r="C33" s="873" t="s">
        <v>1026</v>
      </c>
      <c r="D33" s="873"/>
      <c r="E33" s="873" t="s">
        <v>1026</v>
      </c>
      <c r="F33" s="873"/>
      <c r="G33" s="873" t="s">
        <v>1026</v>
      </c>
      <c r="H33" s="873"/>
      <c r="I33" s="873" t="s">
        <v>1026</v>
      </c>
      <c r="J33" s="873"/>
      <c r="K33" s="23"/>
    </row>
    <row r="34" spans="2:11" ht="91.5" customHeight="1">
      <c r="B34" s="735" t="s">
        <v>384</v>
      </c>
      <c r="C34" s="873" t="s">
        <v>1027</v>
      </c>
      <c r="D34" s="873"/>
      <c r="E34" s="873" t="s">
        <v>1027</v>
      </c>
      <c r="F34" s="873"/>
      <c r="G34" s="875" t="s">
        <v>1027</v>
      </c>
      <c r="H34" s="874"/>
      <c r="I34" s="876" t="s">
        <v>1027</v>
      </c>
      <c r="J34" s="873"/>
    </row>
    <row r="35" spans="2:11" ht="57.75" thickBot="1">
      <c r="B35" s="739" t="s">
        <v>385</v>
      </c>
      <c r="C35" s="877" t="s">
        <v>386</v>
      </c>
      <c r="D35" s="877"/>
      <c r="E35" s="877" t="s">
        <v>386</v>
      </c>
      <c r="F35" s="877"/>
      <c r="G35" s="877" t="s">
        <v>386</v>
      </c>
      <c r="H35" s="877"/>
      <c r="I35" s="877" t="s">
        <v>386</v>
      </c>
      <c r="J35" s="877"/>
    </row>
    <row r="36" spans="2:11">
      <c r="B36" s="305"/>
      <c r="C36" s="305"/>
      <c r="D36" s="305"/>
      <c r="E36" s="305"/>
      <c r="F36" s="305"/>
      <c r="G36" s="305"/>
      <c r="H36" s="305"/>
      <c r="I36" s="305"/>
      <c r="J36" s="305"/>
    </row>
    <row r="37" spans="2:11">
      <c r="B37" s="305"/>
      <c r="C37" s="305"/>
      <c r="D37" s="305"/>
      <c r="E37" s="305"/>
      <c r="F37" s="305"/>
      <c r="G37" s="305"/>
      <c r="H37" s="305"/>
      <c r="I37" s="305"/>
      <c r="J37" s="305"/>
    </row>
    <row r="38" spans="2:11">
      <c r="B38" s="305"/>
      <c r="C38" s="305"/>
      <c r="D38" s="305"/>
      <c r="E38" s="305"/>
      <c r="F38" s="305"/>
      <c r="G38" s="305"/>
      <c r="H38" s="305"/>
      <c r="I38" s="305"/>
      <c r="J38" s="305"/>
    </row>
  </sheetData>
  <sheetProtection algorithmName="SHA-512" hashValue="WxXO4eEJ9CmU+e0tGfNVfB5sq+dUIUx0oL7Ugemr56rnSFklI7wOwHz+6U+l40oERp3tvlrVEfAAzwu554jjMg==" saltValue="VA34fF+FyJqxWOD3bdPy6Q==" spinCount="100000" sheet="1" objects="1" scenarios="1"/>
  <mergeCells count="61">
    <mergeCell ref="C34:D34"/>
    <mergeCell ref="E34:F34"/>
    <mergeCell ref="G34:H34"/>
    <mergeCell ref="I34:J34"/>
    <mergeCell ref="C35:D35"/>
    <mergeCell ref="E35:F35"/>
    <mergeCell ref="G35:H35"/>
    <mergeCell ref="I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14:F14"/>
    <mergeCell ref="G14:H14"/>
    <mergeCell ref="I14:J14"/>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70F32-1003-4252-8872-701CB491CB02}">
  <sheetPr codeName="Sheet14">
    <pageSetUpPr autoPageBreaks="0"/>
  </sheetPr>
  <dimension ref="B2:K37"/>
  <sheetViews>
    <sheetView showGridLines="0" zoomScale="85" zoomScaleNormal="85" workbookViewId="0">
      <selection activeCell="I33" sqref="I33"/>
    </sheetView>
  </sheetViews>
  <sheetFormatPr defaultColWidth="10.42578125" defaultRowHeight="15"/>
  <cols>
    <col min="1" max="1" width="3.42578125" style="7" customWidth="1"/>
    <col min="2" max="2" width="47.7109375" style="7" customWidth="1"/>
    <col min="3" max="9" width="12.7109375" style="7" customWidth="1"/>
    <col min="10" max="16384" width="10.42578125" style="7"/>
  </cols>
  <sheetData>
    <row r="2" spans="2:11">
      <c r="D2" s="740" t="s">
        <v>978</v>
      </c>
      <c r="G2" s="62"/>
    </row>
    <row r="3" spans="2:11">
      <c r="G3" s="62"/>
    </row>
    <row r="7" spans="2:11">
      <c r="B7" s="189" t="s">
        <v>387</v>
      </c>
      <c r="C7" s="189"/>
      <c r="D7" s="878" t="s">
        <v>985</v>
      </c>
      <c r="E7" s="878"/>
      <c r="F7" s="878"/>
    </row>
    <row r="8" spans="2:11">
      <c r="B8" s="741" t="s">
        <v>388</v>
      </c>
      <c r="C8" s="742" t="s">
        <v>979</v>
      </c>
      <c r="D8" s="743" t="s">
        <v>823</v>
      </c>
      <c r="E8" s="743" t="s">
        <v>783</v>
      </c>
      <c r="F8" s="743" t="s">
        <v>97</v>
      </c>
      <c r="G8" s="743" t="s">
        <v>98</v>
      </c>
      <c r="H8" s="134" t="s">
        <v>121</v>
      </c>
      <c r="I8" s="134" t="s">
        <v>122</v>
      </c>
      <c r="J8" s="134" t="s">
        <v>784</v>
      </c>
    </row>
    <row r="9" spans="2:11">
      <c r="B9" s="744" t="s">
        <v>389</v>
      </c>
      <c r="C9" s="745">
        <v>1</v>
      </c>
      <c r="D9" s="746">
        <v>1</v>
      </c>
      <c r="E9" s="747">
        <f>SUM(H9:J9)</f>
        <v>1</v>
      </c>
      <c r="F9" s="747">
        <v>1</v>
      </c>
      <c r="G9" s="747">
        <v>1</v>
      </c>
      <c r="H9" s="747">
        <v>1</v>
      </c>
      <c r="I9" s="747">
        <v>0</v>
      </c>
      <c r="J9" s="747">
        <v>0</v>
      </c>
    </row>
    <row r="10" spans="2:11">
      <c r="B10" s="744" t="s">
        <v>390</v>
      </c>
      <c r="C10" s="748">
        <v>2</v>
      </c>
      <c r="D10" s="749">
        <v>2</v>
      </c>
      <c r="E10" s="747">
        <f>SUM(H10:J10)</f>
        <v>2</v>
      </c>
      <c r="F10" s="747">
        <v>3</v>
      </c>
      <c r="G10" s="747">
        <v>3</v>
      </c>
      <c r="H10" s="747">
        <v>1</v>
      </c>
      <c r="I10" s="747">
        <v>0</v>
      </c>
      <c r="J10" s="747">
        <v>1</v>
      </c>
    </row>
    <row r="11" spans="2:11">
      <c r="B11" s="744" t="s">
        <v>391</v>
      </c>
      <c r="C11" s="750">
        <v>5</v>
      </c>
      <c r="D11" s="751">
        <v>5</v>
      </c>
      <c r="E11" s="747">
        <f>SUM(H11:J11)</f>
        <v>5</v>
      </c>
      <c r="F11" s="747">
        <v>19</v>
      </c>
      <c r="G11" s="747">
        <v>19</v>
      </c>
      <c r="H11" s="747">
        <v>2</v>
      </c>
      <c r="I11" s="747">
        <v>3</v>
      </c>
      <c r="J11" s="747">
        <v>0</v>
      </c>
      <c r="K11"/>
    </row>
    <row r="12" spans="2:11">
      <c r="B12" s="744" t="s">
        <v>392</v>
      </c>
      <c r="C12" s="748">
        <v>2</v>
      </c>
      <c r="D12" s="749">
        <v>2</v>
      </c>
      <c r="E12" s="747">
        <f>SUM(H12:J12)</f>
        <v>2</v>
      </c>
      <c r="F12" s="747">
        <v>4</v>
      </c>
      <c r="G12" s="747">
        <v>4</v>
      </c>
      <c r="H12" s="747">
        <v>1</v>
      </c>
      <c r="I12" s="747">
        <v>0</v>
      </c>
      <c r="J12" s="747">
        <v>1</v>
      </c>
    </row>
    <row r="13" spans="2:11" ht="15.75" thickBot="1">
      <c r="B13" s="752" t="s">
        <v>393</v>
      </c>
      <c r="C13" s="753">
        <v>43</v>
      </c>
      <c r="D13" s="754">
        <v>43</v>
      </c>
      <c r="E13" s="755">
        <f>SUM(H13:J13)</f>
        <v>43</v>
      </c>
      <c r="F13" s="756">
        <v>31</v>
      </c>
      <c r="G13" s="756">
        <v>31</v>
      </c>
      <c r="H13" s="756">
        <v>13</v>
      </c>
      <c r="I13" s="756">
        <v>3</v>
      </c>
      <c r="J13" s="756">
        <v>27</v>
      </c>
    </row>
    <row r="14" spans="2:11">
      <c r="B14" s="509" t="s">
        <v>999</v>
      </c>
    </row>
    <row r="16" spans="2:11">
      <c r="B16" s="757" t="s">
        <v>394</v>
      </c>
      <c r="C16" s="757"/>
      <c r="D16" s="757"/>
      <c r="E16" s="878" t="s">
        <v>985</v>
      </c>
      <c r="F16" s="878"/>
      <c r="G16" s="878"/>
    </row>
    <row r="17" spans="2:11">
      <c r="B17" s="758" t="s">
        <v>77</v>
      </c>
      <c r="C17" s="742" t="s">
        <v>979</v>
      </c>
      <c r="D17" s="743" t="s">
        <v>823</v>
      </c>
      <c r="E17" s="743" t="s">
        <v>783</v>
      </c>
      <c r="F17" s="743" t="s">
        <v>97</v>
      </c>
      <c r="G17" s="743" t="s">
        <v>98</v>
      </c>
      <c r="H17" s="134" t="s">
        <v>121</v>
      </c>
      <c r="I17" s="134" t="s">
        <v>122</v>
      </c>
      <c r="J17" s="134" t="s">
        <v>784</v>
      </c>
    </row>
    <row r="18" spans="2:11">
      <c r="B18" s="118" t="s">
        <v>395</v>
      </c>
      <c r="C18" s="759">
        <v>3155.6</v>
      </c>
      <c r="D18" s="760">
        <v>2916.2</v>
      </c>
      <c r="E18" s="600">
        <v>2816.1</v>
      </c>
      <c r="F18" s="600">
        <v>2622.68</v>
      </c>
      <c r="G18" s="600">
        <v>2403.4</v>
      </c>
      <c r="H18" s="600">
        <v>1368.89</v>
      </c>
      <c r="I18" s="600">
        <v>1432.65</v>
      </c>
      <c r="J18" s="600">
        <v>14.6</v>
      </c>
    </row>
    <row r="19" spans="2:11">
      <c r="B19" s="118" t="s">
        <v>396</v>
      </c>
      <c r="C19" s="761">
        <v>286.99</v>
      </c>
      <c r="D19" s="762">
        <v>287</v>
      </c>
      <c r="E19" s="600">
        <v>277</v>
      </c>
      <c r="F19" s="600">
        <f>10+G19</f>
        <v>249.89</v>
      </c>
      <c r="G19" s="600">
        <v>239.89</v>
      </c>
      <c r="H19" s="600">
        <v>198.6</v>
      </c>
      <c r="I19" s="600">
        <v>78.39</v>
      </c>
      <c r="J19" s="600">
        <v>0</v>
      </c>
    </row>
    <row r="20" spans="2:11" ht="30">
      <c r="B20" s="118" t="s">
        <v>397</v>
      </c>
      <c r="C20" s="763">
        <v>2868.6</v>
      </c>
      <c r="D20" s="764">
        <v>2629.2</v>
      </c>
      <c r="E20" s="600">
        <v>2481.4</v>
      </c>
      <c r="F20" s="600">
        <f>F18-F19</f>
        <v>2372.79</v>
      </c>
      <c r="G20" s="600">
        <v>2163.5100000000002</v>
      </c>
      <c r="H20" s="600">
        <v>1170.2850000000001</v>
      </c>
      <c r="I20" s="600">
        <v>1296.55504</v>
      </c>
      <c r="J20" s="600">
        <v>14.6</v>
      </c>
      <c r="K20" s="35"/>
    </row>
    <row r="21" spans="2:11" ht="30">
      <c r="B21" s="118" t="s">
        <v>398</v>
      </c>
      <c r="C21" s="765">
        <v>0.09</v>
      </c>
      <c r="D21" s="766">
        <f>D19/D18</f>
        <v>9.8415746519443112E-2</v>
      </c>
      <c r="E21" s="767">
        <f>E19/E18</f>
        <v>9.8362984269024539E-2</v>
      </c>
      <c r="F21" s="768">
        <f>F19/F18</f>
        <v>9.5280400201320781E-2</v>
      </c>
      <c r="G21" s="768">
        <f t="shared" ref="G21:I21" si="0">G19/G18</f>
        <v>9.9812765249230245E-2</v>
      </c>
      <c r="H21" s="768">
        <f t="shared" si="0"/>
        <v>0.14508105107057542</v>
      </c>
      <c r="I21" s="768">
        <f t="shared" si="0"/>
        <v>5.4716783582870902E-2</v>
      </c>
      <c r="J21" s="768">
        <v>0</v>
      </c>
    </row>
    <row r="22" spans="2:11" ht="30">
      <c r="B22" s="118" t="s">
        <v>983</v>
      </c>
      <c r="C22" s="769">
        <v>236.5</v>
      </c>
      <c r="D22" s="770">
        <f t="shared" ref="D22:F23" si="1">D18-E18</f>
        <v>100.09999999999991</v>
      </c>
      <c r="E22" s="771">
        <f t="shared" si="1"/>
        <v>193.42000000000007</v>
      </c>
      <c r="F22" s="600">
        <f t="shared" si="1"/>
        <v>219.27999999999975</v>
      </c>
      <c r="G22" s="600">
        <v>727.07999999999993</v>
      </c>
      <c r="H22" s="600">
        <v>14.62</v>
      </c>
      <c r="I22" s="600">
        <v>164.24039999999999</v>
      </c>
      <c r="J22" s="600">
        <v>14.6</v>
      </c>
    </row>
    <row r="23" spans="2:11" ht="30.75" thickBot="1">
      <c r="B23" s="563" t="s">
        <v>984</v>
      </c>
      <c r="C23" s="772">
        <v>0</v>
      </c>
      <c r="D23" s="773">
        <f t="shared" si="1"/>
        <v>10</v>
      </c>
      <c r="E23" s="771">
        <f t="shared" si="1"/>
        <v>27.110000000000014</v>
      </c>
      <c r="F23" s="774">
        <f t="shared" si="1"/>
        <v>10</v>
      </c>
      <c r="G23" s="774">
        <v>52.79</v>
      </c>
      <c r="H23" s="600">
        <v>0</v>
      </c>
      <c r="I23" s="774">
        <v>27.0669</v>
      </c>
      <c r="J23" s="774">
        <v>0</v>
      </c>
    </row>
    <row r="24" spans="2:11" ht="36" customHeight="1">
      <c r="B24" s="879" t="s">
        <v>399</v>
      </c>
      <c r="C24" s="879"/>
      <c r="D24" s="879"/>
      <c r="E24" s="879"/>
      <c r="F24" s="879"/>
      <c r="G24" s="879"/>
      <c r="H24" s="879"/>
      <c r="I24" s="879"/>
    </row>
    <row r="25" spans="2:11">
      <c r="E25" s="775"/>
      <c r="H25" s="35"/>
    </row>
    <row r="26" spans="2:11">
      <c r="E26" s="775"/>
      <c r="H26" s="35"/>
    </row>
    <row r="27" spans="2:11">
      <c r="B27" s="189" t="s">
        <v>400</v>
      </c>
      <c r="C27" s="189"/>
      <c r="G27" s="35"/>
      <c r="H27" s="35"/>
    </row>
    <row r="28" spans="2:11">
      <c r="B28" s="125" t="s">
        <v>401</v>
      </c>
      <c r="C28" s="125"/>
      <c r="D28" s="135" t="s">
        <v>402</v>
      </c>
    </row>
    <row r="29" spans="2:11">
      <c r="B29" s="118" t="s">
        <v>403</v>
      </c>
      <c r="C29" s="118"/>
      <c r="D29" s="776">
        <f>2/3</f>
        <v>0.66666666666666663</v>
      </c>
    </row>
    <row r="30" spans="2:11">
      <c r="B30" s="118" t="s">
        <v>404</v>
      </c>
      <c r="C30" s="118"/>
      <c r="D30" s="776">
        <v>0</v>
      </c>
    </row>
    <row r="31" spans="2:11" ht="15.75" thickBot="1">
      <c r="B31" s="131" t="s">
        <v>405</v>
      </c>
      <c r="C31" s="118"/>
      <c r="D31" s="505">
        <v>0</v>
      </c>
    </row>
    <row r="32" spans="2:11" ht="101.25" customHeight="1">
      <c r="B32" s="880" t="s">
        <v>801</v>
      </c>
      <c r="C32" s="880"/>
      <c r="D32" s="880"/>
    </row>
    <row r="35" spans="2:7">
      <c r="B35" s="125" t="s">
        <v>49</v>
      </c>
      <c r="C35" s="777" t="s">
        <v>979</v>
      </c>
      <c r="D35" s="778" t="s">
        <v>823</v>
      </c>
      <c r="E35" s="778" t="s">
        <v>783</v>
      </c>
      <c r="F35" s="778" t="s">
        <v>97</v>
      </c>
      <c r="G35" s="778" t="s">
        <v>98</v>
      </c>
    </row>
    <row r="36" spans="2:7">
      <c r="B36" s="149" t="s">
        <v>406</v>
      </c>
      <c r="C36" s="370">
        <v>0</v>
      </c>
      <c r="D36" s="779">
        <v>0</v>
      </c>
      <c r="E36" s="780">
        <v>0</v>
      </c>
      <c r="F36" s="781">
        <v>0</v>
      </c>
      <c r="G36" s="781">
        <v>0</v>
      </c>
    </row>
    <row r="37" spans="2:7" ht="15.75" thickBot="1">
      <c r="B37" s="343" t="s">
        <v>407</v>
      </c>
      <c r="C37" s="371" t="s">
        <v>824</v>
      </c>
      <c r="D37" s="345" t="s">
        <v>824</v>
      </c>
      <c r="E37" s="782">
        <v>0</v>
      </c>
      <c r="F37" s="347">
        <v>0</v>
      </c>
      <c r="G37" s="347">
        <v>0</v>
      </c>
    </row>
  </sheetData>
  <sheetProtection algorithmName="SHA-512" hashValue="TK/QExVllpnQz/+UABVfpQFqHE0yD2j5HuHfwkeHmKil6bpKnFztNrx7tzKmUkBSxEWlLL2JvF5uv5S8gwlaaQ==" saltValue="aoLc5SnzgHxdoii/GVJHDA==" spinCount="100000" sheet="1" objects="1" scenarios="1"/>
  <mergeCells count="4">
    <mergeCell ref="D7:F7"/>
    <mergeCell ref="E16:G16"/>
    <mergeCell ref="B24:I24"/>
    <mergeCell ref="B32:D32"/>
  </mergeCells>
  <phoneticPr fontId="25" type="noConversion"/>
  <pageMargins left="0.7" right="0.7" top="0.75" bottom="0.75" header="0.3" footer="0.3"/>
  <pageSetup paperSize="9" orientation="portrait" verticalDpi="300" r:id="rId1"/>
  <ignoredErrors>
    <ignoredError sqref="E9:E13"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0601-9597-4317-B080-972AEEF24ACE}">
  <sheetPr codeName="Sheet15">
    <pageSetUpPr autoPageBreaks="0"/>
  </sheetPr>
  <dimension ref="A2:J57"/>
  <sheetViews>
    <sheetView showGridLines="0" zoomScale="80" zoomScaleNormal="80" workbookViewId="0">
      <selection activeCell="P43" sqref="P43"/>
    </sheetView>
  </sheetViews>
  <sheetFormatPr defaultColWidth="8.42578125" defaultRowHeight="15"/>
  <cols>
    <col min="1" max="1" width="3.42578125" style="7" customWidth="1"/>
    <col min="2" max="2" width="38.42578125" style="7" customWidth="1"/>
    <col min="3" max="5" width="24.140625" style="7" customWidth="1"/>
    <col min="6" max="6" width="10.42578125" style="7" customWidth="1"/>
    <col min="7" max="7" width="35.140625" style="7" customWidth="1"/>
    <col min="8" max="8" width="22.140625" style="7" customWidth="1"/>
    <col min="9" max="9" width="16.42578125" style="7" customWidth="1"/>
    <col min="10" max="10" width="15.42578125" style="7" customWidth="1"/>
    <col min="11" max="16384" width="8.42578125" style="7"/>
  </cols>
  <sheetData>
    <row r="2" spans="2:8">
      <c r="E2" s="191" t="s">
        <v>978</v>
      </c>
    </row>
    <row r="3" spans="2:8">
      <c r="E3" s="62"/>
    </row>
    <row r="7" spans="2:8">
      <c r="B7" s="189" t="s">
        <v>408</v>
      </c>
      <c r="C7" s="305"/>
      <c r="D7" s="305"/>
      <c r="E7" s="305"/>
      <c r="F7" s="305"/>
    </row>
    <row r="8" spans="2:8">
      <c r="B8" s="125" t="s">
        <v>986</v>
      </c>
      <c r="C8" s="560" t="s">
        <v>409</v>
      </c>
      <c r="D8" s="560" t="s">
        <v>410</v>
      </c>
      <c r="E8" s="560" t="s">
        <v>411</v>
      </c>
      <c r="F8" s="305"/>
    </row>
    <row r="9" spans="2:8">
      <c r="B9" s="149" t="s">
        <v>412</v>
      </c>
      <c r="C9" s="783">
        <v>1106.7293399999999</v>
      </c>
      <c r="D9" s="783">
        <v>1056.7293399999999</v>
      </c>
      <c r="E9" s="783">
        <v>50</v>
      </c>
      <c r="F9" s="305"/>
    </row>
    <row r="10" spans="2:8">
      <c r="B10" s="149" t="s">
        <v>413</v>
      </c>
      <c r="C10" s="783">
        <v>271.64699999999999</v>
      </c>
      <c r="D10" s="783">
        <v>135.029</v>
      </c>
      <c r="E10" s="783">
        <v>2050.355</v>
      </c>
      <c r="F10" s="305"/>
    </row>
    <row r="11" spans="2:8">
      <c r="B11" s="149" t="s">
        <v>414</v>
      </c>
      <c r="C11" s="783">
        <v>2209.6869999999999</v>
      </c>
      <c r="D11" s="783">
        <v>0</v>
      </c>
      <c r="E11" s="783">
        <v>295.95000000000005</v>
      </c>
      <c r="F11" s="305"/>
    </row>
    <row r="12" spans="2:8">
      <c r="B12" s="149" t="s">
        <v>415</v>
      </c>
      <c r="C12" s="783">
        <v>189.715</v>
      </c>
      <c r="D12" s="783">
        <v>0</v>
      </c>
      <c r="E12" s="783">
        <v>189.78881699999999</v>
      </c>
      <c r="F12" s="305"/>
    </row>
    <row r="13" spans="2:8">
      <c r="B13" s="149" t="s">
        <v>416</v>
      </c>
      <c r="C13" s="783">
        <v>7.3816999999999994E-2</v>
      </c>
      <c r="D13" s="783">
        <v>0</v>
      </c>
      <c r="E13" s="783">
        <v>0.14499999999999999</v>
      </c>
      <c r="F13" s="305"/>
    </row>
    <row r="14" spans="2:8">
      <c r="B14" s="149" t="s">
        <v>417</v>
      </c>
      <c r="C14" s="783">
        <v>15.6485</v>
      </c>
      <c r="D14" s="783">
        <v>0</v>
      </c>
      <c r="E14" s="783">
        <v>15.5647</v>
      </c>
      <c r="F14" s="305"/>
    </row>
    <row r="15" spans="2:8">
      <c r="B15" s="149" t="s">
        <v>418</v>
      </c>
      <c r="C15" s="783">
        <v>34.706200000000003</v>
      </c>
      <c r="D15" s="783">
        <v>0</v>
      </c>
      <c r="E15" s="783">
        <v>71.204999999999998</v>
      </c>
      <c r="F15" s="305"/>
    </row>
    <row r="16" spans="2:8">
      <c r="B16" s="149" t="s">
        <v>419</v>
      </c>
      <c r="C16" s="783">
        <v>4794.4954029999999</v>
      </c>
      <c r="D16" s="783">
        <v>4794.4954029999999</v>
      </c>
      <c r="E16" s="783">
        <v>0</v>
      </c>
      <c r="F16" s="305"/>
      <c r="H16" s="34"/>
    </row>
    <row r="17" spans="1:6">
      <c r="B17" s="149" t="s">
        <v>420</v>
      </c>
      <c r="C17" s="783">
        <v>21.086220000000001</v>
      </c>
      <c r="D17" s="783">
        <v>19.188220000000001</v>
      </c>
      <c r="E17" s="783">
        <v>1.8979999999999999</v>
      </c>
      <c r="F17" s="305"/>
    </row>
    <row r="18" spans="1:6">
      <c r="B18" s="149" t="s">
        <v>421</v>
      </c>
      <c r="C18" s="783">
        <v>46.511999999999993</v>
      </c>
      <c r="D18" s="783">
        <v>46.511999999999993</v>
      </c>
      <c r="E18" s="783">
        <v>0</v>
      </c>
      <c r="F18" s="305"/>
    </row>
    <row r="19" spans="1:6">
      <c r="B19" s="149" t="s">
        <v>422</v>
      </c>
      <c r="C19" s="783">
        <v>53.934000000000005</v>
      </c>
      <c r="D19" s="783">
        <v>6.144499999999999</v>
      </c>
      <c r="E19" s="783">
        <v>51.347500000000011</v>
      </c>
      <c r="F19" s="305"/>
    </row>
    <row r="20" spans="1:6">
      <c r="B20" s="149" t="s">
        <v>423</v>
      </c>
      <c r="C20" s="783">
        <v>3.4164999999999996</v>
      </c>
      <c r="D20" s="783">
        <v>0.66900000000000004</v>
      </c>
      <c r="E20" s="783">
        <v>0</v>
      </c>
      <c r="F20" s="305"/>
    </row>
    <row r="21" spans="1:6">
      <c r="B21" s="550" t="s">
        <v>424</v>
      </c>
      <c r="C21" s="783">
        <v>0</v>
      </c>
      <c r="D21" s="783">
        <v>0</v>
      </c>
      <c r="E21" s="783">
        <v>0</v>
      </c>
      <c r="F21" s="784"/>
    </row>
    <row r="22" spans="1:6">
      <c r="B22" s="550" t="s">
        <v>425</v>
      </c>
      <c r="C22" s="783">
        <v>9066685.8519240636</v>
      </c>
      <c r="D22" s="783">
        <v>0</v>
      </c>
      <c r="E22" s="783">
        <v>9066685.8519240636</v>
      </c>
      <c r="F22" s="305"/>
    </row>
    <row r="23" spans="1:6" ht="15.75" thickBot="1">
      <c r="B23" s="785" t="s">
        <v>426</v>
      </c>
      <c r="C23" s="786">
        <f>SUM(C9:C22)</f>
        <v>9075433.5029040631</v>
      </c>
      <c r="D23" s="786">
        <f>SUM(D9:D22)</f>
        <v>6058.7674629999992</v>
      </c>
      <c r="E23" s="786">
        <f>SUM(E9:E22)</f>
        <v>9069412.1059410628</v>
      </c>
      <c r="F23" s="305"/>
    </row>
    <row r="24" spans="1:6">
      <c r="B24" s="509" t="s">
        <v>998</v>
      </c>
      <c r="C24" s="787"/>
      <c r="D24" s="787"/>
      <c r="E24" s="787"/>
      <c r="F24" s="305"/>
    </row>
    <row r="25" spans="1:6">
      <c r="B25" s="788"/>
      <c r="C25" s="787"/>
      <c r="D25" s="787"/>
      <c r="E25" s="787"/>
      <c r="F25" s="305"/>
    </row>
    <row r="26" spans="1:6">
      <c r="B26" s="125" t="s">
        <v>987</v>
      </c>
      <c r="C26" s="560" t="s">
        <v>409</v>
      </c>
      <c r="D26" s="501" t="s">
        <v>427</v>
      </c>
      <c r="E26" s="787"/>
      <c r="F26" s="305"/>
    </row>
    <row r="27" spans="1:6">
      <c r="B27" s="789" t="s">
        <v>428</v>
      </c>
      <c r="C27" s="790">
        <f>C23</f>
        <v>9075433.5029040631</v>
      </c>
      <c r="D27" s="791">
        <f>E35/C27</f>
        <v>6.6705513087202161E-4</v>
      </c>
      <c r="E27" s="787"/>
      <c r="F27" s="305"/>
    </row>
    <row r="28" spans="1:6" ht="15.75" thickBot="1">
      <c r="B28" s="552" t="s">
        <v>429</v>
      </c>
      <c r="C28" s="792">
        <f>C23-C22</f>
        <v>8747.6509799994528</v>
      </c>
      <c r="D28" s="793">
        <f>E35/C28</f>
        <v>0.69205029977091947</v>
      </c>
      <c r="E28" s="794"/>
      <c r="F28" s="305"/>
    </row>
    <row r="29" spans="1:6">
      <c r="B29" s="166"/>
      <c r="C29" s="795"/>
      <c r="D29" s="796"/>
      <c r="E29" s="787"/>
      <c r="F29" s="305"/>
    </row>
    <row r="30" spans="1:6">
      <c r="A30"/>
      <c r="B30" s="296"/>
      <c r="C30" s="296"/>
      <c r="D30" s="296"/>
      <c r="E30" s="296"/>
      <c r="F30" s="305"/>
    </row>
    <row r="31" spans="1:6" ht="51.75" customHeight="1">
      <c r="A31"/>
      <c r="B31" s="797" t="s">
        <v>988</v>
      </c>
      <c r="C31" s="798" t="s">
        <v>415</v>
      </c>
      <c r="D31" s="799" t="s">
        <v>433</v>
      </c>
      <c r="E31" s="800" t="s">
        <v>157</v>
      </c>
      <c r="F31" s="305"/>
    </row>
    <row r="32" spans="1:6">
      <c r="A32"/>
      <c r="B32" s="149" t="s">
        <v>430</v>
      </c>
      <c r="C32" s="783">
        <v>0</v>
      </c>
      <c r="D32" s="783">
        <v>0</v>
      </c>
      <c r="E32" s="801">
        <f>SUM(C32:D32)</f>
        <v>0</v>
      </c>
      <c r="F32" s="305"/>
    </row>
    <row r="33" spans="1:6">
      <c r="A33"/>
      <c r="B33" s="149" t="s">
        <v>431</v>
      </c>
      <c r="C33" s="783">
        <v>1177.4833400000002</v>
      </c>
      <c r="D33" s="783">
        <v>4829.3791429999992</v>
      </c>
      <c r="E33" s="801">
        <f>SUM(C33:D33)</f>
        <v>6006.862482999999</v>
      </c>
      <c r="F33" s="305"/>
    </row>
    <row r="34" spans="1:6">
      <c r="A34"/>
      <c r="B34" s="281" t="s">
        <v>432</v>
      </c>
      <c r="C34" s="802">
        <v>46.951999999999991</v>
      </c>
      <c r="D34" s="802">
        <v>0</v>
      </c>
      <c r="E34" s="803">
        <f>SUM(C34:D34)</f>
        <v>46.951999999999991</v>
      </c>
      <c r="F34" s="305"/>
    </row>
    <row r="35" spans="1:6" ht="15.75" thickBot="1">
      <c r="A35"/>
      <c r="B35" s="552" t="s">
        <v>157</v>
      </c>
      <c r="C35" s="786">
        <f>SUM(C32:C34)</f>
        <v>1224.4353400000002</v>
      </c>
      <c r="D35" s="786">
        <f>SUM(D32:D34)</f>
        <v>4829.3791429999992</v>
      </c>
      <c r="E35" s="786">
        <f>SUM(E32:E34)</f>
        <v>6053.8144829999992</v>
      </c>
      <c r="F35" s="305"/>
    </row>
    <row r="36" spans="1:6">
      <c r="A36"/>
      <c r="B36" s="305"/>
      <c r="C36" s="305"/>
      <c r="D36" s="305"/>
      <c r="E36" s="305"/>
      <c r="F36" s="305"/>
    </row>
    <row r="37" spans="1:6">
      <c r="A37"/>
      <c r="B37" s="305"/>
      <c r="C37" s="784"/>
      <c r="D37" s="731"/>
      <c r="E37" s="305"/>
      <c r="F37" s="305"/>
    </row>
    <row r="38" spans="1:6" ht="51" customHeight="1">
      <c r="A38"/>
      <c r="B38" s="797" t="s">
        <v>989</v>
      </c>
      <c r="C38" s="804" t="s">
        <v>415</v>
      </c>
      <c r="D38" s="804" t="s">
        <v>433</v>
      </c>
      <c r="E38" s="804" t="s">
        <v>157</v>
      </c>
      <c r="F38" s="305"/>
    </row>
    <row r="39" spans="1:6">
      <c r="A39"/>
      <c r="B39" s="149" t="s">
        <v>434</v>
      </c>
      <c r="C39" s="783">
        <v>0</v>
      </c>
      <c r="D39" s="783">
        <v>0</v>
      </c>
      <c r="E39" s="783">
        <f>+SUM(C39:D39)</f>
        <v>0</v>
      </c>
      <c r="F39" s="305"/>
    </row>
    <row r="40" spans="1:6">
      <c r="A40"/>
      <c r="B40" s="149" t="s">
        <v>435</v>
      </c>
      <c r="C40" s="783">
        <v>15.688499999999999</v>
      </c>
      <c r="D40" s="783">
        <v>3.0976999999999997</v>
      </c>
      <c r="E40" s="783">
        <f>+SUM(C40:D40)</f>
        <v>18.786200000000001</v>
      </c>
      <c r="F40" s="305"/>
    </row>
    <row r="41" spans="1:6">
      <c r="A41"/>
      <c r="B41" s="149" t="s">
        <v>436</v>
      </c>
      <c r="C41" s="783">
        <v>192.77500000000001</v>
      </c>
      <c r="D41" s="783">
        <v>2244.080817</v>
      </c>
      <c r="E41" s="783">
        <f>+SUM(C41:D41)</f>
        <v>2436.8558170000001</v>
      </c>
      <c r="F41" s="305"/>
    </row>
    <row r="42" spans="1:6" ht="39" customHeight="1">
      <c r="A42"/>
      <c r="B42" s="149" t="s">
        <v>437</v>
      </c>
      <c r="C42" s="783">
        <v>0</v>
      </c>
      <c r="D42" s="783">
        <v>332.392</v>
      </c>
      <c r="E42" s="783">
        <f>+SUM(C42:D42)</f>
        <v>332.392</v>
      </c>
      <c r="F42" s="305"/>
    </row>
    <row r="43" spans="1:6" ht="15.75" thickBot="1">
      <c r="A43"/>
      <c r="B43" s="552" t="s">
        <v>157</v>
      </c>
      <c r="C43" s="786">
        <f>SUM(C39:C42)</f>
        <v>208.46350000000001</v>
      </c>
      <c r="D43" s="786">
        <f>SUM(D39:D42)</f>
        <v>2579.5705169999997</v>
      </c>
      <c r="E43" s="786">
        <f>SUM(E39:E42)</f>
        <v>2788.0340169999999</v>
      </c>
      <c r="F43" s="305"/>
    </row>
    <row r="44" spans="1:6">
      <c r="A44"/>
      <c r="B44" s="305"/>
      <c r="C44" s="305"/>
      <c r="D44" s="305"/>
      <c r="E44" s="305"/>
      <c r="F44" s="305"/>
    </row>
    <row r="45" spans="1:6">
      <c r="A45"/>
      <c r="B45" s="305"/>
      <c r="C45" s="305"/>
      <c r="D45" s="305"/>
      <c r="E45" s="305"/>
      <c r="F45" s="305"/>
    </row>
    <row r="46" spans="1:6">
      <c r="A46"/>
    </row>
    <row r="47" spans="1:6">
      <c r="A47"/>
    </row>
    <row r="48" spans="1:6">
      <c r="A48"/>
    </row>
    <row r="49" spans="1:10">
      <c r="A49"/>
      <c r="B49"/>
      <c r="C49"/>
      <c r="D49"/>
      <c r="E49"/>
    </row>
    <row r="50" spans="1:10">
      <c r="A50"/>
      <c r="B50"/>
      <c r="D50"/>
      <c r="E50"/>
      <c r="H50" s="84"/>
      <c r="I50" s="85"/>
    </row>
    <row r="51" spans="1:10">
      <c r="A51"/>
      <c r="B51"/>
      <c r="C51"/>
      <c r="D51"/>
      <c r="E51"/>
      <c r="J51" s="82"/>
    </row>
    <row r="52" spans="1:10">
      <c r="A52"/>
      <c r="B52"/>
      <c r="C52"/>
      <c r="D52"/>
      <c r="E52"/>
    </row>
    <row r="53" spans="1:10">
      <c r="A53"/>
      <c r="B53"/>
      <c r="C53"/>
      <c r="D53"/>
      <c r="E53"/>
    </row>
    <row r="54" spans="1:10">
      <c r="A54"/>
      <c r="B54"/>
      <c r="C54"/>
      <c r="D54"/>
      <c r="E54"/>
    </row>
    <row r="56" spans="1:10">
      <c r="D56" s="21"/>
    </row>
    <row r="57" spans="1:10">
      <c r="D57" s="21"/>
      <c r="E57" s="21"/>
    </row>
  </sheetData>
  <sheetProtection algorithmName="SHA-512" hashValue="+s0aPvqDX8orJStN/kSW73pGp/+vswj4XAJVRbrDlPh94bIPuZqyBuyASVWUiLyyiTjR+EAVK8f3OXrbIyEU8g==" saltValue="fDYs5CGe7o6XHTAnXQ5OaA==" spinCount="100000" sheet="1" objects="1" scenarios="1"/>
  <pageMargins left="0.7" right="0.7" top="0.75" bottom="0.75" header="0.3" footer="0.3"/>
  <pageSetup paperSize="9" orientation="portrait"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22FAE-A5E5-4E83-9C49-B9E457B6C3F0}">
  <sheetPr codeName="Sheet18">
    <pageSetUpPr autoPageBreaks="0"/>
  </sheetPr>
  <dimension ref="B3:H22"/>
  <sheetViews>
    <sheetView showGridLines="0" zoomScale="80" zoomScaleNormal="80" workbookViewId="0">
      <selection activeCell="C24" sqref="C24"/>
    </sheetView>
  </sheetViews>
  <sheetFormatPr defaultColWidth="8.42578125" defaultRowHeight="15"/>
  <cols>
    <col min="1" max="1" width="3.42578125" style="7" customWidth="1"/>
    <col min="2" max="2" width="41.140625" style="7" customWidth="1"/>
    <col min="3" max="3" width="28" style="7" customWidth="1"/>
    <col min="4" max="7" width="23.28515625" style="7" customWidth="1"/>
    <col min="8" max="8" width="8.42578125" style="7"/>
    <col min="9" max="9" width="9.42578125" style="7" customWidth="1"/>
    <col min="10" max="10" width="8.42578125" style="7"/>
    <col min="11" max="11" width="11.42578125" style="7" customWidth="1"/>
    <col min="12" max="16384" width="8.42578125" style="7"/>
  </cols>
  <sheetData>
    <row r="3" spans="2:8">
      <c r="D3" s="191" t="s">
        <v>978</v>
      </c>
      <c r="E3" s="62"/>
    </row>
    <row r="6" spans="2:8">
      <c r="B6" s="189" t="s">
        <v>438</v>
      </c>
      <c r="C6" s="189"/>
      <c r="D6" s="305"/>
      <c r="E6" s="305"/>
      <c r="F6" s="305"/>
      <c r="G6" s="305"/>
      <c r="H6" s="305"/>
    </row>
    <row r="7" spans="2:8">
      <c r="B7" s="125" t="s">
        <v>1066</v>
      </c>
      <c r="C7" s="559" t="s">
        <v>979</v>
      </c>
      <c r="D7" s="560" t="s">
        <v>823</v>
      </c>
      <c r="E7" s="560" t="s">
        <v>783</v>
      </c>
      <c r="F7" s="560" t="s">
        <v>97</v>
      </c>
      <c r="G7" s="560" t="s">
        <v>98</v>
      </c>
      <c r="H7" s="305"/>
    </row>
    <row r="8" spans="2:8" ht="45" customHeight="1">
      <c r="B8" s="118" t="s">
        <v>439</v>
      </c>
      <c r="C8" s="348" t="s">
        <v>1067</v>
      </c>
      <c r="D8" s="805" t="s">
        <v>1068</v>
      </c>
      <c r="E8" s="805" t="s">
        <v>1068</v>
      </c>
      <c r="F8" s="805" t="s">
        <v>1068</v>
      </c>
      <c r="G8" s="805" t="s">
        <v>1068</v>
      </c>
      <c r="H8" s="305"/>
    </row>
    <row r="9" spans="2:8">
      <c r="B9" s="118" t="s">
        <v>248</v>
      </c>
      <c r="C9" s="805">
        <v>4</v>
      </c>
      <c r="D9" s="349">
        <v>3</v>
      </c>
      <c r="E9" s="349">
        <v>3</v>
      </c>
      <c r="F9" s="349">
        <v>3</v>
      </c>
      <c r="G9" s="349">
        <v>3</v>
      </c>
      <c r="H9" s="305"/>
    </row>
    <row r="10" spans="2:8" ht="35.25" customHeight="1">
      <c r="B10" s="118" t="s">
        <v>440</v>
      </c>
      <c r="C10" s="561">
        <v>1</v>
      </c>
      <c r="D10" s="562">
        <v>1</v>
      </c>
      <c r="E10" s="562">
        <v>1</v>
      </c>
      <c r="F10" s="562">
        <v>1</v>
      </c>
      <c r="G10" s="562">
        <v>1</v>
      </c>
      <c r="H10" s="305"/>
    </row>
    <row r="11" spans="2:8" ht="48" customHeight="1">
      <c r="B11" s="563" t="s">
        <v>1069</v>
      </c>
      <c r="C11" s="812">
        <v>48484</v>
      </c>
      <c r="D11" s="632">
        <v>41168</v>
      </c>
      <c r="E11" s="632">
        <v>39571</v>
      </c>
      <c r="F11" s="632">
        <v>36741</v>
      </c>
      <c r="G11" s="565">
        <v>28404</v>
      </c>
      <c r="H11" s="726"/>
    </row>
    <row r="12" spans="2:8">
      <c r="B12" s="813" t="s">
        <v>1082</v>
      </c>
      <c r="C12" s="305"/>
      <c r="D12" s="305"/>
      <c r="E12" s="305"/>
      <c r="F12" s="305"/>
      <c r="G12" s="305"/>
      <c r="H12" s="305"/>
    </row>
    <row r="13" spans="2:8" ht="75.75" customHeight="1">
      <c r="B13" s="806"/>
      <c r="C13" s="806"/>
      <c r="D13" s="305"/>
      <c r="E13" s="305"/>
      <c r="F13" s="305"/>
      <c r="G13" s="305"/>
      <c r="H13" s="305"/>
    </row>
    <row r="14" spans="2:8">
      <c r="B14" s="806"/>
      <c r="C14" s="806"/>
      <c r="D14" s="351"/>
      <c r="E14" s="305"/>
      <c r="F14" s="305"/>
      <c r="G14" s="305"/>
      <c r="H14" s="305"/>
    </row>
    <row r="15" spans="2:8">
      <c r="B15" s="305"/>
      <c r="C15" s="305"/>
      <c r="D15" s="305"/>
      <c r="E15" s="305"/>
      <c r="F15" s="305"/>
      <c r="G15" s="305"/>
      <c r="H15" s="305"/>
    </row>
    <row r="18" spans="4:4">
      <c r="D18" s="107"/>
    </row>
    <row r="19" spans="4:4">
      <c r="D19" s="107"/>
    </row>
    <row r="20" spans="4:4">
      <c r="D20" s="108"/>
    </row>
    <row r="21" spans="4:4">
      <c r="D21" s="107"/>
    </row>
    <row r="22" spans="4:4">
      <c r="D22" s="106"/>
    </row>
  </sheetData>
  <sheetProtection algorithmName="SHA-512" hashValue="SKvbTTsLj98Cbegus1eXFnKb0xgo93kHX0Hd1aqrFFBppIJz2cEBLrQ02SFAJP0qzWbm4EWvtuGUlURQKHZSlA==" saltValue="HKW+Qckwj6VUdVDOKnvWpg==" spinCount="100000" sheet="1" objects="1" scenarios="1"/>
  <pageMargins left="0.7" right="0.7" top="0.75" bottom="0.75" header="0.3" footer="0.3"/>
  <pageSetup paperSize="9" orientation="portrait"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FA17-C905-4375-A9B9-53429ECD4203}">
  <sheetPr>
    <pageSetUpPr autoPageBreaks="0"/>
  </sheetPr>
  <dimension ref="A1:H103"/>
  <sheetViews>
    <sheetView showGridLines="0" topLeftCell="A7" zoomScale="80" zoomScaleNormal="80" workbookViewId="0">
      <selection activeCell="D14" sqref="D14"/>
    </sheetView>
  </sheetViews>
  <sheetFormatPr defaultColWidth="8.42578125" defaultRowHeight="15"/>
  <cols>
    <col min="1" max="1" width="3.42578125" style="31" customWidth="1"/>
    <col min="2" max="2" width="18.7109375" style="31" customWidth="1"/>
    <col min="3" max="3" width="41.42578125" style="31" customWidth="1"/>
    <col min="4" max="4" width="20.42578125" style="224" customWidth="1"/>
    <col min="5" max="5" width="65" style="32" customWidth="1"/>
    <col min="6" max="6" width="72" style="31" customWidth="1"/>
    <col min="7" max="7" width="30.42578125" style="824" customWidth="1"/>
    <col min="8" max="8" width="48.140625" style="31" customWidth="1"/>
    <col min="9" max="16384" width="8.42578125" style="31"/>
  </cols>
  <sheetData>
    <row r="1" spans="1:8">
      <c r="A1" s="10"/>
      <c r="B1" s="10"/>
      <c r="C1" s="10"/>
      <c r="D1" s="206"/>
      <c r="E1" s="12"/>
      <c r="F1" s="11"/>
      <c r="G1" s="10"/>
    </row>
    <row r="2" spans="1:8">
      <c r="A2" s="10"/>
      <c r="B2" s="10"/>
      <c r="C2" s="10"/>
      <c r="D2" s="206"/>
      <c r="E2" s="12"/>
      <c r="F2" s="225" t="s">
        <v>978</v>
      </c>
      <c r="G2" s="10"/>
    </row>
    <row r="3" spans="1:8">
      <c r="A3" s="10"/>
      <c r="B3" s="10"/>
      <c r="C3" s="10"/>
      <c r="D3" s="206"/>
      <c r="E3" s="12"/>
      <c r="F3" s="13"/>
      <c r="G3" s="10"/>
    </row>
    <row r="4" spans="1:8">
      <c r="A4" s="10"/>
      <c r="B4" s="10"/>
      <c r="C4" s="10"/>
      <c r="D4" s="206"/>
      <c r="E4" s="12"/>
      <c r="F4" s="11"/>
      <c r="G4" s="10"/>
    </row>
    <row r="5" spans="1:8" s="33" customFormat="1">
      <c r="A5" s="10"/>
      <c r="B5" s="10"/>
      <c r="C5" s="10"/>
      <c r="D5" s="207"/>
      <c r="E5" s="97"/>
      <c r="F5" s="11"/>
      <c r="G5" s="10"/>
    </row>
    <row r="6" spans="1:8">
      <c r="A6" s="10"/>
      <c r="B6" s="881" t="s">
        <v>441</v>
      </c>
      <c r="C6" s="881"/>
      <c r="D6" s="881"/>
      <c r="E6" s="881"/>
      <c r="F6" s="11"/>
      <c r="G6" s="10"/>
      <c r="H6" s="10"/>
    </row>
    <row r="7" spans="1:8" ht="15" customHeight="1">
      <c r="A7" s="10"/>
      <c r="B7" s="208" t="s">
        <v>853</v>
      </c>
      <c r="C7" s="197" t="s">
        <v>1083</v>
      </c>
      <c r="D7" s="208"/>
      <c r="E7" s="197"/>
      <c r="F7" s="11"/>
      <c r="G7" s="10"/>
      <c r="H7" s="10"/>
    </row>
    <row r="8" spans="1:8">
      <c r="A8" s="10"/>
      <c r="B8" s="208" t="s">
        <v>854</v>
      </c>
      <c r="C8" s="197" t="s">
        <v>855</v>
      </c>
      <c r="D8" s="208"/>
      <c r="E8" s="197"/>
      <c r="F8" s="11"/>
      <c r="G8" s="10"/>
      <c r="H8" s="10"/>
    </row>
    <row r="9" spans="1:8">
      <c r="A9" s="10"/>
      <c r="B9" s="39" t="s">
        <v>856</v>
      </c>
      <c r="C9" s="39" t="s">
        <v>857</v>
      </c>
      <c r="D9" s="209" t="s">
        <v>537</v>
      </c>
      <c r="E9" s="40" t="s">
        <v>858</v>
      </c>
      <c r="F9" s="61" t="s">
        <v>859</v>
      </c>
      <c r="G9" s="61" t="s">
        <v>860</v>
      </c>
      <c r="H9" s="61" t="s">
        <v>861</v>
      </c>
    </row>
    <row r="10" spans="1:8">
      <c r="A10" s="10"/>
      <c r="B10" s="882" t="s">
        <v>862</v>
      </c>
      <c r="C10" s="883" t="s">
        <v>863</v>
      </c>
      <c r="D10" s="211" t="s">
        <v>864</v>
      </c>
      <c r="E10" s="76" t="s">
        <v>865</v>
      </c>
      <c r="F10" s="94" t="s">
        <v>1084</v>
      </c>
      <c r="G10" s="226" t="s">
        <v>1085</v>
      </c>
      <c r="H10" s="211"/>
    </row>
    <row r="11" spans="1:8" ht="38.25">
      <c r="A11" s="10"/>
      <c r="B11" s="882"/>
      <c r="C11" s="883"/>
      <c r="D11" s="211" t="s">
        <v>866</v>
      </c>
      <c r="E11" s="76" t="s">
        <v>867</v>
      </c>
      <c r="F11" s="44" t="s">
        <v>1086</v>
      </c>
      <c r="G11" s="212" t="s">
        <v>868</v>
      </c>
      <c r="H11" s="820" t="s">
        <v>869</v>
      </c>
    </row>
    <row r="12" spans="1:8" ht="25.5">
      <c r="A12" s="10"/>
      <c r="B12" s="882"/>
      <c r="C12" s="883"/>
      <c r="D12" s="211" t="s">
        <v>870</v>
      </c>
      <c r="E12" s="76" t="s">
        <v>871</v>
      </c>
      <c r="F12" s="44" t="s">
        <v>1087</v>
      </c>
      <c r="G12" s="212" t="s">
        <v>1088</v>
      </c>
      <c r="H12" s="211"/>
    </row>
    <row r="13" spans="1:8">
      <c r="A13" s="10"/>
      <c r="B13" s="882"/>
      <c r="C13" s="883"/>
      <c r="D13" s="211" t="s">
        <v>872</v>
      </c>
      <c r="E13" s="76" t="s">
        <v>444</v>
      </c>
      <c r="F13" s="44" t="s">
        <v>89</v>
      </c>
      <c r="G13" s="212"/>
      <c r="H13" s="211"/>
    </row>
    <row r="14" spans="1:8" ht="25.5">
      <c r="A14" s="10"/>
      <c r="B14" s="882"/>
      <c r="C14" s="883"/>
      <c r="D14" s="211" t="s">
        <v>873</v>
      </c>
      <c r="E14" s="76" t="s">
        <v>445</v>
      </c>
      <c r="F14" s="44" t="s">
        <v>1089</v>
      </c>
      <c r="G14" s="226" t="s">
        <v>1090</v>
      </c>
      <c r="H14" s="211"/>
    </row>
    <row r="15" spans="1:8">
      <c r="A15" s="10"/>
      <c r="B15" s="882"/>
      <c r="C15" s="211" t="s">
        <v>874</v>
      </c>
      <c r="D15" s="213" t="s">
        <v>875</v>
      </c>
      <c r="E15" s="213" t="s">
        <v>876</v>
      </c>
      <c r="F15" s="94" t="s">
        <v>1091</v>
      </c>
      <c r="G15" s="212" t="s">
        <v>877</v>
      </c>
      <c r="H15" s="211"/>
    </row>
    <row r="16" spans="1:8">
      <c r="A16" s="10"/>
      <c r="B16" s="882"/>
      <c r="C16" s="884" t="s">
        <v>878</v>
      </c>
      <c r="D16" s="213" t="s">
        <v>879</v>
      </c>
      <c r="E16" s="213" t="s">
        <v>158</v>
      </c>
      <c r="F16" s="214" t="s">
        <v>1092</v>
      </c>
      <c r="G16" s="212"/>
      <c r="H16" s="211"/>
    </row>
    <row r="17" spans="1:8">
      <c r="A17" s="10"/>
      <c r="B17" s="882"/>
      <c r="C17" s="882"/>
      <c r="D17" s="213" t="s">
        <v>880</v>
      </c>
      <c r="E17" s="213" t="s">
        <v>881</v>
      </c>
      <c r="F17" s="44" t="s">
        <v>1093</v>
      </c>
      <c r="G17" s="212" t="s">
        <v>902</v>
      </c>
      <c r="H17" s="211"/>
    </row>
    <row r="18" spans="1:8">
      <c r="A18" s="10"/>
      <c r="B18" s="882"/>
      <c r="C18" s="882"/>
      <c r="D18" s="210" t="s">
        <v>882</v>
      </c>
      <c r="E18" s="87" t="s">
        <v>883</v>
      </c>
      <c r="F18" s="44" t="s">
        <v>1093</v>
      </c>
      <c r="G18" s="212" t="s">
        <v>902</v>
      </c>
      <c r="H18" s="211"/>
    </row>
    <row r="19" spans="1:8">
      <c r="A19" s="10"/>
      <c r="B19" s="882"/>
      <c r="C19" s="882"/>
      <c r="D19" s="211" t="s">
        <v>884</v>
      </c>
      <c r="E19" s="76" t="s">
        <v>885</v>
      </c>
      <c r="F19" s="44" t="s">
        <v>1093</v>
      </c>
      <c r="G19" s="212" t="s">
        <v>902</v>
      </c>
      <c r="H19" s="211"/>
    </row>
    <row r="20" spans="1:8">
      <c r="A20" s="10"/>
      <c r="B20" s="882"/>
      <c r="C20" s="210"/>
      <c r="D20" s="211" t="s">
        <v>886</v>
      </c>
      <c r="E20" s="76" t="s">
        <v>887</v>
      </c>
      <c r="F20" s="44" t="s">
        <v>1094</v>
      </c>
      <c r="G20" s="226" t="s">
        <v>1095</v>
      </c>
      <c r="H20" s="211"/>
    </row>
    <row r="21" spans="1:8">
      <c r="A21" s="10"/>
      <c r="B21" s="882"/>
      <c r="C21" s="210"/>
      <c r="D21" s="211" t="s">
        <v>888</v>
      </c>
      <c r="E21" s="76" t="s">
        <v>889</v>
      </c>
      <c r="F21" s="44" t="s">
        <v>1094</v>
      </c>
      <c r="G21" s="226" t="s">
        <v>1095</v>
      </c>
      <c r="H21" s="211"/>
    </row>
    <row r="22" spans="1:8" ht="25.5">
      <c r="A22" s="10"/>
      <c r="B22" s="882"/>
      <c r="C22" s="883" t="s">
        <v>890</v>
      </c>
      <c r="D22" s="211" t="s">
        <v>891</v>
      </c>
      <c r="E22" s="76" t="s">
        <v>892</v>
      </c>
      <c r="F22" s="44" t="s">
        <v>1096</v>
      </c>
      <c r="G22" s="212" t="s">
        <v>1097</v>
      </c>
      <c r="H22" s="211"/>
    </row>
    <row r="23" spans="1:8" ht="25.5">
      <c r="A23" s="10"/>
      <c r="B23" s="882"/>
      <c r="C23" s="883"/>
      <c r="D23" s="884" t="s">
        <v>893</v>
      </c>
      <c r="E23" s="885" t="s">
        <v>894</v>
      </c>
      <c r="F23" s="44" t="s">
        <v>1098</v>
      </c>
      <c r="G23" s="212" t="s">
        <v>1099</v>
      </c>
      <c r="H23" s="211"/>
    </row>
    <row r="24" spans="1:8">
      <c r="A24" s="10"/>
      <c r="B24" s="882"/>
      <c r="C24" s="883"/>
      <c r="D24" s="883"/>
      <c r="E24" s="886"/>
      <c r="F24" s="214" t="s">
        <v>1100</v>
      </c>
      <c r="G24" s="212"/>
      <c r="H24" s="211"/>
    </row>
    <row r="25" spans="1:8">
      <c r="A25" s="10"/>
      <c r="B25" s="882"/>
      <c r="C25" s="883"/>
      <c r="D25" s="884" t="s">
        <v>895</v>
      </c>
      <c r="E25" s="885" t="s">
        <v>896</v>
      </c>
      <c r="F25" s="44" t="s">
        <v>1101</v>
      </c>
      <c r="G25" s="212" t="s">
        <v>1102</v>
      </c>
      <c r="H25" s="211"/>
    </row>
    <row r="26" spans="1:8">
      <c r="A26" s="10"/>
      <c r="B26" s="882"/>
      <c r="C26" s="883"/>
      <c r="D26" s="883"/>
      <c r="E26" s="886"/>
      <c r="F26" s="214" t="s">
        <v>1100</v>
      </c>
      <c r="G26" s="212"/>
      <c r="H26" s="211"/>
    </row>
    <row r="27" spans="1:8">
      <c r="A27" s="10"/>
      <c r="B27" s="882"/>
      <c r="C27" s="883"/>
      <c r="D27" s="884" t="s">
        <v>898</v>
      </c>
      <c r="E27" s="885" t="s">
        <v>899</v>
      </c>
      <c r="F27" s="44" t="s">
        <v>1103</v>
      </c>
      <c r="G27" s="212" t="s">
        <v>1104</v>
      </c>
      <c r="H27" s="211"/>
    </row>
    <row r="28" spans="1:8">
      <c r="A28" s="10"/>
      <c r="B28" s="882"/>
      <c r="C28" s="883"/>
      <c r="D28" s="882"/>
      <c r="E28" s="887"/>
      <c r="F28" s="214" t="s">
        <v>1100</v>
      </c>
      <c r="G28" s="212"/>
      <c r="H28" s="211"/>
    </row>
    <row r="29" spans="1:8">
      <c r="A29" s="10"/>
      <c r="B29" s="882"/>
      <c r="C29" s="883"/>
      <c r="D29" s="883"/>
      <c r="E29" s="886"/>
      <c r="F29" s="214" t="s">
        <v>1105</v>
      </c>
      <c r="G29" s="212"/>
      <c r="H29" s="211"/>
    </row>
    <row r="30" spans="1:8">
      <c r="A30" s="10"/>
      <c r="B30" s="882"/>
      <c r="C30" s="883"/>
      <c r="D30" s="211" t="s">
        <v>900</v>
      </c>
      <c r="E30" s="47" t="s">
        <v>901</v>
      </c>
      <c r="F30" s="215" t="s">
        <v>1106</v>
      </c>
      <c r="G30" s="226" t="s">
        <v>1107</v>
      </c>
      <c r="H30" s="211"/>
    </row>
    <row r="31" spans="1:8" ht="25.5">
      <c r="A31" s="10"/>
      <c r="B31" s="882"/>
      <c r="C31" s="884" t="s">
        <v>903</v>
      </c>
      <c r="D31" s="211" t="s">
        <v>904</v>
      </c>
      <c r="E31" s="211" t="s">
        <v>905</v>
      </c>
      <c r="F31" s="44" t="s">
        <v>1108</v>
      </c>
      <c r="G31" s="226" t="s">
        <v>1109</v>
      </c>
      <c r="H31" s="211"/>
    </row>
    <row r="32" spans="1:8">
      <c r="A32" s="10"/>
      <c r="B32" s="883"/>
      <c r="C32" s="883"/>
      <c r="D32" s="211" t="s">
        <v>906</v>
      </c>
      <c r="E32" s="211" t="s">
        <v>907</v>
      </c>
      <c r="F32" s="44" t="s">
        <v>1110</v>
      </c>
      <c r="G32" s="212" t="s">
        <v>1111</v>
      </c>
      <c r="H32" s="211"/>
    </row>
    <row r="33" spans="1:8" ht="25.5">
      <c r="A33" s="10"/>
      <c r="B33" s="211" t="s">
        <v>908</v>
      </c>
      <c r="C33" s="211" t="s">
        <v>909</v>
      </c>
      <c r="D33" s="211" t="s">
        <v>910</v>
      </c>
      <c r="E33" s="76" t="s">
        <v>911</v>
      </c>
      <c r="F33" s="44" t="s">
        <v>1112</v>
      </c>
      <c r="G33" s="226" t="s">
        <v>1113</v>
      </c>
      <c r="H33" s="211"/>
    </row>
    <row r="34" spans="1:8">
      <c r="A34" s="10"/>
      <c r="B34" s="210"/>
      <c r="C34" s="210"/>
      <c r="D34" s="211" t="s">
        <v>1114</v>
      </c>
      <c r="E34" s="76" t="s">
        <v>1115</v>
      </c>
      <c r="F34" s="44" t="s">
        <v>1116</v>
      </c>
      <c r="G34" s="226" t="s">
        <v>1232</v>
      </c>
      <c r="H34" s="211"/>
    </row>
    <row r="35" spans="1:8">
      <c r="A35" s="10"/>
      <c r="B35" s="884" t="s">
        <v>912</v>
      </c>
      <c r="C35" s="884" t="s">
        <v>446</v>
      </c>
      <c r="D35" s="216" t="s">
        <v>913</v>
      </c>
      <c r="E35" s="76" t="s">
        <v>914</v>
      </c>
      <c r="F35" s="94" t="s">
        <v>1101</v>
      </c>
      <c r="G35" s="226" t="s">
        <v>965</v>
      </c>
      <c r="H35" s="211"/>
    </row>
    <row r="36" spans="1:8">
      <c r="A36" s="10"/>
      <c r="B36" s="882"/>
      <c r="C36" s="882"/>
      <c r="D36" s="211" t="s">
        <v>447</v>
      </c>
      <c r="E36" s="76" t="s">
        <v>448</v>
      </c>
      <c r="F36" s="214" t="s">
        <v>1117</v>
      </c>
      <c r="G36" s="212"/>
      <c r="H36" s="211"/>
    </row>
    <row r="37" spans="1:8">
      <c r="A37" s="10"/>
      <c r="B37" s="884" t="s">
        <v>915</v>
      </c>
      <c r="C37" s="884" t="s">
        <v>449</v>
      </c>
      <c r="D37" s="216" t="s">
        <v>913</v>
      </c>
      <c r="E37" s="76" t="s">
        <v>914</v>
      </c>
      <c r="F37" s="44" t="s">
        <v>1101</v>
      </c>
      <c r="G37" s="212" t="s">
        <v>916</v>
      </c>
      <c r="H37" s="211"/>
    </row>
    <row r="38" spans="1:8">
      <c r="A38" s="10"/>
      <c r="B38" s="882"/>
      <c r="C38" s="882"/>
      <c r="D38" s="217" t="s">
        <v>450</v>
      </c>
      <c r="E38" s="76" t="s">
        <v>451</v>
      </c>
      <c r="F38" s="227" t="s">
        <v>1118</v>
      </c>
      <c r="G38" s="212"/>
      <c r="H38" s="211"/>
    </row>
    <row r="39" spans="1:8">
      <c r="A39" s="10"/>
      <c r="B39" s="882"/>
      <c r="C39" s="882"/>
      <c r="D39" s="217" t="s">
        <v>452</v>
      </c>
      <c r="E39" s="76" t="s">
        <v>453</v>
      </c>
      <c r="F39" s="227" t="s">
        <v>1118</v>
      </c>
      <c r="G39" s="212"/>
      <c r="H39" s="211"/>
    </row>
    <row r="40" spans="1:8">
      <c r="A40" s="10"/>
      <c r="B40" s="882"/>
      <c r="C40" s="882"/>
      <c r="D40" s="217" t="s">
        <v>454</v>
      </c>
      <c r="E40" s="76" t="s">
        <v>455</v>
      </c>
      <c r="F40" s="227" t="s">
        <v>1118</v>
      </c>
      <c r="G40" s="212"/>
      <c r="H40" s="211"/>
    </row>
    <row r="41" spans="1:8">
      <c r="A41" s="10"/>
      <c r="B41" s="883"/>
      <c r="C41" s="883"/>
      <c r="D41" s="211" t="s">
        <v>456</v>
      </c>
      <c r="E41" s="76" t="s">
        <v>457</v>
      </c>
      <c r="F41" s="218" t="s">
        <v>1117</v>
      </c>
      <c r="G41" s="212"/>
      <c r="H41" s="211"/>
    </row>
    <row r="42" spans="1:8">
      <c r="A42" s="10"/>
      <c r="B42" s="884" t="s">
        <v>917</v>
      </c>
      <c r="C42" s="884" t="s">
        <v>918</v>
      </c>
      <c r="D42" s="211" t="s">
        <v>913</v>
      </c>
      <c r="E42" s="76" t="s">
        <v>914</v>
      </c>
      <c r="F42" s="44" t="s">
        <v>1101</v>
      </c>
      <c r="G42" s="212" t="s">
        <v>1119</v>
      </c>
      <c r="H42" s="211"/>
    </row>
    <row r="43" spans="1:8">
      <c r="A43" s="10"/>
      <c r="B43" s="883"/>
      <c r="C43" s="883"/>
      <c r="D43" s="211" t="s">
        <v>458</v>
      </c>
      <c r="E43" s="76" t="s">
        <v>459</v>
      </c>
      <c r="F43" s="218" t="s">
        <v>1117</v>
      </c>
      <c r="G43" s="212"/>
      <c r="H43" s="211"/>
    </row>
    <row r="44" spans="1:8">
      <c r="A44" s="10"/>
      <c r="B44" s="884" t="s">
        <v>919</v>
      </c>
      <c r="C44" s="884" t="s">
        <v>460</v>
      </c>
      <c r="D44" s="211" t="s">
        <v>913</v>
      </c>
      <c r="E44" s="76" t="s">
        <v>914</v>
      </c>
      <c r="F44" s="44" t="s">
        <v>1103</v>
      </c>
      <c r="G44" s="212" t="s">
        <v>1120</v>
      </c>
      <c r="H44" s="211"/>
    </row>
    <row r="45" spans="1:8">
      <c r="A45" s="10"/>
      <c r="B45" s="883"/>
      <c r="C45" s="883"/>
      <c r="D45" s="210" t="s">
        <v>461</v>
      </c>
      <c r="E45" s="211" t="s">
        <v>462</v>
      </c>
      <c r="F45" s="215" t="s">
        <v>89</v>
      </c>
      <c r="G45" s="212"/>
      <c r="H45" s="94" t="s">
        <v>463</v>
      </c>
    </row>
    <row r="46" spans="1:8">
      <c r="A46" s="10"/>
      <c r="B46" s="888" t="s">
        <v>920</v>
      </c>
      <c r="C46" s="884" t="s">
        <v>921</v>
      </c>
      <c r="D46" s="220" t="s">
        <v>913</v>
      </c>
      <c r="E46" s="76" t="s">
        <v>914</v>
      </c>
      <c r="F46" s="94" t="s">
        <v>1121</v>
      </c>
      <c r="G46" s="226" t="s">
        <v>1122</v>
      </c>
      <c r="H46" s="211"/>
    </row>
    <row r="47" spans="1:8">
      <c r="A47" s="10"/>
      <c r="B47" s="889"/>
      <c r="C47" s="882"/>
      <c r="D47" s="211" t="s">
        <v>464</v>
      </c>
      <c r="E47" s="76" t="s">
        <v>465</v>
      </c>
      <c r="F47" s="94" t="s">
        <v>1121</v>
      </c>
      <c r="G47" s="226" t="s">
        <v>1122</v>
      </c>
      <c r="H47" s="211"/>
    </row>
    <row r="48" spans="1:8">
      <c r="A48" s="10"/>
      <c r="B48" s="889"/>
      <c r="C48" s="882"/>
      <c r="D48" s="211" t="s">
        <v>466</v>
      </c>
      <c r="E48" s="76" t="s">
        <v>467</v>
      </c>
      <c r="F48" s="94" t="s">
        <v>1121</v>
      </c>
      <c r="G48" s="226" t="s">
        <v>1122</v>
      </c>
      <c r="H48" s="211"/>
    </row>
    <row r="49" spans="1:8">
      <c r="A49" s="10"/>
      <c r="B49" s="889"/>
      <c r="C49" s="882"/>
      <c r="D49" s="211" t="s">
        <v>468</v>
      </c>
      <c r="E49" s="76" t="s">
        <v>469</v>
      </c>
      <c r="F49" s="218" t="s">
        <v>1123</v>
      </c>
      <c r="G49" s="212"/>
      <c r="H49" s="211"/>
    </row>
    <row r="50" spans="1:8">
      <c r="A50" s="10"/>
      <c r="B50" s="889"/>
      <c r="C50" s="882"/>
      <c r="D50" s="211" t="s">
        <v>470</v>
      </c>
      <c r="E50" s="76" t="s">
        <v>471</v>
      </c>
      <c r="F50" s="218" t="s">
        <v>1123</v>
      </c>
      <c r="G50" s="212"/>
      <c r="H50" s="211"/>
    </row>
    <row r="51" spans="1:8">
      <c r="A51" s="10"/>
      <c r="B51" s="890"/>
      <c r="C51" s="883"/>
      <c r="D51" s="211" t="s">
        <v>472</v>
      </c>
      <c r="E51" s="76" t="s">
        <v>473</v>
      </c>
      <c r="F51" s="218" t="s">
        <v>1123</v>
      </c>
      <c r="G51" s="212"/>
      <c r="H51" s="211"/>
    </row>
    <row r="52" spans="1:8">
      <c r="A52" s="10"/>
      <c r="B52" s="888" t="s">
        <v>922</v>
      </c>
      <c r="C52" s="891" t="s">
        <v>923</v>
      </c>
      <c r="D52" s="216" t="s">
        <v>913</v>
      </c>
      <c r="E52" s="76" t="s">
        <v>914</v>
      </c>
      <c r="F52" s="94" t="s">
        <v>1121</v>
      </c>
      <c r="G52" s="226" t="s">
        <v>1124</v>
      </c>
      <c r="H52" s="211"/>
    </row>
    <row r="53" spans="1:8" ht="63.75">
      <c r="A53" s="10"/>
      <c r="B53" s="889"/>
      <c r="C53" s="892"/>
      <c r="D53" s="211" t="s">
        <v>475</v>
      </c>
      <c r="E53" s="76" t="s">
        <v>476</v>
      </c>
      <c r="F53" s="215" t="s">
        <v>89</v>
      </c>
      <c r="G53" s="212"/>
      <c r="H53" s="94" t="s">
        <v>477</v>
      </c>
    </row>
    <row r="54" spans="1:8" ht="25.5">
      <c r="A54" s="10"/>
      <c r="B54" s="890"/>
      <c r="C54" s="893"/>
      <c r="D54" s="211" t="s">
        <v>478</v>
      </c>
      <c r="E54" s="76" t="s">
        <v>479</v>
      </c>
      <c r="F54" s="218" t="s">
        <v>1105</v>
      </c>
      <c r="G54" s="212"/>
      <c r="H54" s="211"/>
    </row>
    <row r="55" spans="1:8">
      <c r="A55" s="10"/>
      <c r="B55" s="888" t="s">
        <v>924</v>
      </c>
      <c r="C55" s="891" t="s">
        <v>57</v>
      </c>
      <c r="D55" s="216" t="s">
        <v>913</v>
      </c>
      <c r="E55" s="76" t="s">
        <v>914</v>
      </c>
      <c r="F55" s="94" t="s">
        <v>1121</v>
      </c>
      <c r="G55" s="226" t="s">
        <v>1125</v>
      </c>
      <c r="H55" s="211"/>
    </row>
    <row r="56" spans="1:8">
      <c r="A56" s="10"/>
      <c r="B56" s="889"/>
      <c r="C56" s="892"/>
      <c r="D56" s="211" t="s">
        <v>480</v>
      </c>
      <c r="E56" s="76" t="s">
        <v>481</v>
      </c>
      <c r="F56" s="218" t="s">
        <v>1126</v>
      </c>
      <c r="G56" s="212"/>
      <c r="H56" s="211"/>
    </row>
    <row r="57" spans="1:8">
      <c r="A57" s="10"/>
      <c r="B57" s="889"/>
      <c r="C57" s="892"/>
      <c r="D57" s="211" t="s">
        <v>482</v>
      </c>
      <c r="E57" s="76" t="s">
        <v>483</v>
      </c>
      <c r="F57" s="218" t="s">
        <v>1126</v>
      </c>
      <c r="G57" s="212"/>
      <c r="H57" s="211"/>
    </row>
    <row r="58" spans="1:8">
      <c r="A58" s="10"/>
      <c r="B58" s="889"/>
      <c r="C58" s="892"/>
      <c r="D58" s="211" t="s">
        <v>484</v>
      </c>
      <c r="E58" s="76" t="s">
        <v>485</v>
      </c>
      <c r="F58" s="218" t="s">
        <v>1126</v>
      </c>
      <c r="G58" s="212"/>
      <c r="H58" s="211"/>
    </row>
    <row r="59" spans="1:8">
      <c r="A59" s="10"/>
      <c r="B59" s="890"/>
      <c r="C59" s="893"/>
      <c r="D59" s="211" t="s">
        <v>486</v>
      </c>
      <c r="E59" s="76" t="s">
        <v>487</v>
      </c>
      <c r="F59" s="218" t="s">
        <v>1126</v>
      </c>
      <c r="G59" s="212"/>
      <c r="H59" s="211"/>
    </row>
    <row r="60" spans="1:8">
      <c r="A60" s="10"/>
      <c r="B60" s="888" t="s">
        <v>926</v>
      </c>
      <c r="C60" s="891" t="s">
        <v>65</v>
      </c>
      <c r="D60" s="216" t="s">
        <v>913</v>
      </c>
      <c r="E60" s="76" t="s">
        <v>914</v>
      </c>
      <c r="F60" s="94" t="s">
        <v>1121</v>
      </c>
      <c r="G60" s="226" t="s">
        <v>1127</v>
      </c>
      <c r="H60" s="211"/>
    </row>
    <row r="61" spans="1:8">
      <c r="A61" s="10"/>
      <c r="B61" s="889"/>
      <c r="C61" s="892"/>
      <c r="D61" s="211" t="s">
        <v>488</v>
      </c>
      <c r="E61" s="76" t="s">
        <v>489</v>
      </c>
      <c r="F61" s="218" t="s">
        <v>1128</v>
      </c>
      <c r="G61" s="212"/>
      <c r="H61" s="211"/>
    </row>
    <row r="62" spans="1:8">
      <c r="A62" s="10"/>
      <c r="B62" s="890"/>
      <c r="C62" s="893"/>
      <c r="D62" s="211" t="s">
        <v>490</v>
      </c>
      <c r="E62" s="76" t="s">
        <v>491</v>
      </c>
      <c r="F62" s="218" t="s">
        <v>1128</v>
      </c>
      <c r="G62" s="212"/>
      <c r="H62" s="211"/>
    </row>
    <row r="63" spans="1:8">
      <c r="A63" s="10"/>
      <c r="B63" s="888" t="s">
        <v>927</v>
      </c>
      <c r="C63" s="891" t="s">
        <v>80</v>
      </c>
      <c r="D63" s="216" t="s">
        <v>913</v>
      </c>
      <c r="E63" s="76" t="s">
        <v>914</v>
      </c>
      <c r="F63" s="94" t="s">
        <v>1121</v>
      </c>
      <c r="G63" s="226" t="s">
        <v>1129</v>
      </c>
      <c r="H63" s="211"/>
    </row>
    <row r="64" spans="1:8">
      <c r="A64" s="10"/>
      <c r="B64" s="889"/>
      <c r="C64" s="892"/>
      <c r="D64" s="211" t="s">
        <v>492</v>
      </c>
      <c r="E64" s="76" t="s">
        <v>493</v>
      </c>
      <c r="F64" s="94" t="s">
        <v>1121</v>
      </c>
      <c r="G64" s="226" t="s">
        <v>1129</v>
      </c>
      <c r="H64" s="211"/>
    </row>
    <row r="65" spans="1:8">
      <c r="A65" s="10"/>
      <c r="B65" s="889"/>
      <c r="C65" s="892"/>
      <c r="D65" s="211" t="s">
        <v>494</v>
      </c>
      <c r="E65" s="76" t="s">
        <v>495</v>
      </c>
      <c r="F65" s="94" t="s">
        <v>1121</v>
      </c>
      <c r="G65" s="226" t="s">
        <v>1129</v>
      </c>
      <c r="H65" s="211"/>
    </row>
    <row r="66" spans="1:8">
      <c r="A66" s="10"/>
      <c r="B66" s="889"/>
      <c r="C66" s="892"/>
      <c r="D66" s="211" t="s">
        <v>496</v>
      </c>
      <c r="E66" s="76" t="s">
        <v>409</v>
      </c>
      <c r="F66" s="218" t="s">
        <v>1130</v>
      </c>
      <c r="G66" s="212"/>
      <c r="H66" s="211"/>
    </row>
    <row r="67" spans="1:8">
      <c r="A67" s="10"/>
      <c r="B67" s="889"/>
      <c r="C67" s="892"/>
      <c r="D67" s="211" t="s">
        <v>497</v>
      </c>
      <c r="E67" s="76" t="s">
        <v>410</v>
      </c>
      <c r="F67" s="218" t="s">
        <v>1130</v>
      </c>
      <c r="G67" s="212"/>
      <c r="H67" s="211"/>
    </row>
    <row r="68" spans="1:8">
      <c r="A68" s="10"/>
      <c r="B68" s="890"/>
      <c r="C68" s="893"/>
      <c r="D68" s="211" t="s">
        <v>498</v>
      </c>
      <c r="E68" s="76" t="s">
        <v>411</v>
      </c>
      <c r="F68" s="218" t="s">
        <v>1130</v>
      </c>
      <c r="G68" s="212"/>
      <c r="H68" s="211"/>
    </row>
    <row r="69" spans="1:8">
      <c r="A69" s="10"/>
      <c r="B69" s="888" t="s">
        <v>928</v>
      </c>
      <c r="C69" s="891" t="s">
        <v>929</v>
      </c>
      <c r="D69" s="216" t="s">
        <v>930</v>
      </c>
      <c r="E69" s="76" t="s">
        <v>914</v>
      </c>
      <c r="F69" s="44" t="s">
        <v>1131</v>
      </c>
      <c r="G69" s="212" t="s">
        <v>1132</v>
      </c>
      <c r="H69" s="211"/>
    </row>
    <row r="70" spans="1:8" ht="63.75">
      <c r="A70" s="10"/>
      <c r="B70" s="889"/>
      <c r="C70" s="892"/>
      <c r="D70" s="221" t="s">
        <v>499</v>
      </c>
      <c r="E70" s="88" t="s">
        <v>500</v>
      </c>
      <c r="F70" s="218" t="s">
        <v>1092</v>
      </c>
      <c r="G70" s="212"/>
      <c r="H70" s="94" t="s">
        <v>961</v>
      </c>
    </row>
    <row r="71" spans="1:8">
      <c r="A71" s="10"/>
      <c r="B71" s="890"/>
      <c r="C71" s="893"/>
      <c r="D71" s="222" t="s">
        <v>501</v>
      </c>
      <c r="E71" s="96" t="s">
        <v>502</v>
      </c>
      <c r="F71" s="218" t="s">
        <v>1092</v>
      </c>
      <c r="G71" s="212"/>
      <c r="H71" s="211"/>
    </row>
    <row r="72" spans="1:8">
      <c r="A72" s="10"/>
      <c r="B72" s="219" t="s">
        <v>931</v>
      </c>
      <c r="C72" s="821" t="s">
        <v>503</v>
      </c>
      <c r="D72" s="216" t="s">
        <v>913</v>
      </c>
      <c r="E72" s="76" t="s">
        <v>914</v>
      </c>
      <c r="F72" s="44" t="s">
        <v>1131</v>
      </c>
      <c r="G72" s="212" t="s">
        <v>1111</v>
      </c>
      <c r="H72" s="211"/>
    </row>
    <row r="73" spans="1:8">
      <c r="A73" s="10"/>
      <c r="B73" s="888" t="s">
        <v>932</v>
      </c>
      <c r="C73" s="891" t="s">
        <v>504</v>
      </c>
      <c r="D73" s="216" t="s">
        <v>913</v>
      </c>
      <c r="E73" s="76" t="s">
        <v>914</v>
      </c>
      <c r="F73" s="44" t="s">
        <v>1131</v>
      </c>
      <c r="G73" s="212" t="s">
        <v>1133</v>
      </c>
      <c r="H73" s="211"/>
    </row>
    <row r="74" spans="1:8">
      <c r="A74" s="10"/>
      <c r="B74" s="889"/>
      <c r="C74" s="892"/>
      <c r="D74" s="211" t="s">
        <v>505</v>
      </c>
      <c r="E74" s="76" t="s">
        <v>506</v>
      </c>
      <c r="F74" s="44" t="s">
        <v>1134</v>
      </c>
      <c r="G74" s="212" t="s">
        <v>1135</v>
      </c>
      <c r="H74" s="211"/>
    </row>
    <row r="75" spans="1:8">
      <c r="A75" s="10"/>
      <c r="B75" s="889"/>
      <c r="C75" s="892"/>
      <c r="D75" s="211" t="s">
        <v>507</v>
      </c>
      <c r="E75" s="76" t="s">
        <v>508</v>
      </c>
      <c r="F75" s="44" t="s">
        <v>1131</v>
      </c>
      <c r="G75" s="212" t="s">
        <v>936</v>
      </c>
      <c r="H75" s="211"/>
    </row>
    <row r="76" spans="1:8">
      <c r="A76" s="10"/>
      <c r="B76" s="889"/>
      <c r="C76" s="892"/>
      <c r="D76" s="211" t="s">
        <v>509</v>
      </c>
      <c r="E76" s="76" t="s">
        <v>510</v>
      </c>
      <c r="F76" s="44" t="s">
        <v>1131</v>
      </c>
      <c r="G76" s="212" t="s">
        <v>1136</v>
      </c>
      <c r="H76" s="211"/>
    </row>
    <row r="77" spans="1:8">
      <c r="A77" s="10"/>
      <c r="B77" s="889"/>
      <c r="C77" s="892"/>
      <c r="D77" s="211" t="s">
        <v>511</v>
      </c>
      <c r="E77" s="76" t="s">
        <v>512</v>
      </c>
      <c r="F77" s="44" t="s">
        <v>1131</v>
      </c>
      <c r="G77" s="212" t="s">
        <v>1137</v>
      </c>
      <c r="H77" s="211"/>
    </row>
    <row r="78" spans="1:8">
      <c r="A78" s="10"/>
      <c r="B78" s="889"/>
      <c r="C78" s="892"/>
      <c r="D78" s="211" t="s">
        <v>513</v>
      </c>
      <c r="E78" s="76" t="s">
        <v>514</v>
      </c>
      <c r="F78" s="44" t="s">
        <v>1131</v>
      </c>
      <c r="G78" s="212" t="s">
        <v>1136</v>
      </c>
      <c r="H78" s="211"/>
    </row>
    <row r="79" spans="1:8" ht="25.5">
      <c r="A79" s="10"/>
      <c r="B79" s="889"/>
      <c r="C79" s="892"/>
      <c r="D79" s="211" t="s">
        <v>515</v>
      </c>
      <c r="E79" s="76" t="s">
        <v>516</v>
      </c>
      <c r="F79" s="44" t="s">
        <v>1131</v>
      </c>
      <c r="G79" s="212" t="s">
        <v>1133</v>
      </c>
      <c r="H79" s="211"/>
    </row>
    <row r="80" spans="1:8">
      <c r="A80" s="10"/>
      <c r="B80" s="889"/>
      <c r="C80" s="892"/>
      <c r="D80" s="211" t="s">
        <v>517</v>
      </c>
      <c r="E80" s="76" t="s">
        <v>518</v>
      </c>
      <c r="F80" s="218" t="s">
        <v>1138</v>
      </c>
      <c r="G80" s="212"/>
      <c r="H80" s="211"/>
    </row>
    <row r="81" spans="1:8">
      <c r="A81" s="10"/>
      <c r="B81" s="890"/>
      <c r="C81" s="893"/>
      <c r="D81" s="211" t="s">
        <v>519</v>
      </c>
      <c r="E81" s="76" t="s">
        <v>520</v>
      </c>
      <c r="F81" s="218" t="s">
        <v>1139</v>
      </c>
      <c r="G81" s="212"/>
      <c r="H81" s="211"/>
    </row>
    <row r="82" spans="1:8">
      <c r="A82" s="10"/>
      <c r="B82" s="888" t="s">
        <v>933</v>
      </c>
      <c r="C82" s="891" t="s">
        <v>934</v>
      </c>
      <c r="D82" s="216" t="s">
        <v>913</v>
      </c>
      <c r="E82" s="76" t="s">
        <v>914</v>
      </c>
      <c r="F82" s="44" t="s">
        <v>1131</v>
      </c>
      <c r="G82" s="212" t="s">
        <v>897</v>
      </c>
      <c r="H82" s="211"/>
    </row>
    <row r="83" spans="1:8">
      <c r="A83" s="10"/>
      <c r="B83" s="889"/>
      <c r="C83" s="892"/>
      <c r="D83" s="221" t="s">
        <v>521</v>
      </c>
      <c r="E83" s="88" t="s">
        <v>522</v>
      </c>
      <c r="F83" s="218" t="s">
        <v>1092</v>
      </c>
      <c r="G83" s="212"/>
      <c r="H83" s="211"/>
    </row>
    <row r="84" spans="1:8" ht="25.5">
      <c r="A84" s="10"/>
      <c r="B84" s="889"/>
      <c r="C84" s="892"/>
      <c r="D84" s="221" t="s">
        <v>524</v>
      </c>
      <c r="E84" s="196" t="s">
        <v>525</v>
      </c>
      <c r="F84" s="218" t="s">
        <v>1092</v>
      </c>
      <c r="G84" s="212"/>
      <c r="H84" s="94" t="s">
        <v>523</v>
      </c>
    </row>
    <row r="85" spans="1:8">
      <c r="A85" s="10"/>
      <c r="B85" s="888" t="s">
        <v>935</v>
      </c>
      <c r="C85" s="891" t="s">
        <v>526</v>
      </c>
      <c r="D85" s="221" t="s">
        <v>930</v>
      </c>
      <c r="E85" s="196" t="s">
        <v>914</v>
      </c>
      <c r="F85" s="44" t="s">
        <v>1131</v>
      </c>
      <c r="G85" s="212" t="s">
        <v>1140</v>
      </c>
      <c r="H85" s="211"/>
    </row>
    <row r="86" spans="1:8">
      <c r="A86" s="10"/>
      <c r="B86" s="889"/>
      <c r="C86" s="892"/>
      <c r="D86" s="211" t="s">
        <v>527</v>
      </c>
      <c r="E86" s="76" t="s">
        <v>528</v>
      </c>
      <c r="F86" s="218" t="s">
        <v>1092</v>
      </c>
      <c r="G86" s="212"/>
      <c r="H86" s="211"/>
    </row>
    <row r="87" spans="1:8">
      <c r="A87" s="10"/>
      <c r="B87" s="890"/>
      <c r="C87" s="893"/>
      <c r="D87" s="211" t="s">
        <v>529</v>
      </c>
      <c r="E87" s="76" t="s">
        <v>530</v>
      </c>
      <c r="F87" s="218" t="s">
        <v>1092</v>
      </c>
      <c r="G87" s="212"/>
      <c r="H87" s="211"/>
    </row>
    <row r="88" spans="1:8">
      <c r="A88" s="10"/>
      <c r="B88" s="888" t="s">
        <v>937</v>
      </c>
      <c r="C88" s="891" t="s">
        <v>938</v>
      </c>
      <c r="D88" s="216" t="s">
        <v>913</v>
      </c>
      <c r="E88" s="76" t="s">
        <v>914</v>
      </c>
      <c r="F88" s="44" t="s">
        <v>1131</v>
      </c>
      <c r="G88" s="212" t="s">
        <v>1136</v>
      </c>
      <c r="H88" s="211"/>
    </row>
    <row r="89" spans="1:8">
      <c r="A89" s="10"/>
      <c r="B89" s="889"/>
      <c r="C89" s="892"/>
      <c r="D89" s="884" t="s">
        <v>531</v>
      </c>
      <c r="E89" s="885" t="s">
        <v>532</v>
      </c>
      <c r="F89" s="44" t="s">
        <v>1131</v>
      </c>
      <c r="G89" s="212" t="s">
        <v>1136</v>
      </c>
      <c r="H89" s="211"/>
    </row>
    <row r="90" spans="1:8">
      <c r="A90" s="10"/>
      <c r="B90" s="890"/>
      <c r="C90" s="893"/>
      <c r="D90" s="883"/>
      <c r="E90" s="886"/>
      <c r="F90" s="218" t="s">
        <v>1100</v>
      </c>
      <c r="G90" s="212"/>
      <c r="H90" s="211"/>
    </row>
    <row r="91" spans="1:8">
      <c r="A91" s="10"/>
      <c r="B91" s="888" t="s">
        <v>939</v>
      </c>
      <c r="C91" s="891" t="s">
        <v>940</v>
      </c>
      <c r="D91" s="216" t="s">
        <v>913</v>
      </c>
      <c r="E91" s="76" t="s">
        <v>914</v>
      </c>
      <c r="F91" s="44" t="s">
        <v>1101</v>
      </c>
      <c r="G91" s="212" t="s">
        <v>1141</v>
      </c>
      <c r="H91" s="211"/>
    </row>
    <row r="92" spans="1:8" ht="25.5">
      <c r="A92" s="10"/>
      <c r="B92" s="890"/>
      <c r="C92" s="893"/>
      <c r="D92" s="211" t="s">
        <v>533</v>
      </c>
      <c r="E92" s="76" t="s">
        <v>534</v>
      </c>
      <c r="F92" s="218" t="s">
        <v>1100</v>
      </c>
      <c r="G92" s="212"/>
      <c r="H92" s="211"/>
    </row>
    <row r="93" spans="1:8">
      <c r="A93" s="10"/>
      <c r="B93" s="888" t="s">
        <v>941</v>
      </c>
      <c r="C93" s="891" t="s">
        <v>942</v>
      </c>
      <c r="D93" s="216" t="s">
        <v>913</v>
      </c>
      <c r="E93" s="76" t="s">
        <v>914</v>
      </c>
      <c r="F93" s="44" t="s">
        <v>1106</v>
      </c>
      <c r="G93" s="212" t="s">
        <v>916</v>
      </c>
      <c r="H93" s="211"/>
    </row>
    <row r="94" spans="1:8">
      <c r="A94" s="10"/>
      <c r="B94" s="890"/>
      <c r="C94" s="893"/>
      <c r="D94" s="211" t="s">
        <v>535</v>
      </c>
      <c r="E94" s="76" t="s">
        <v>536</v>
      </c>
      <c r="F94" s="218" t="s">
        <v>1117</v>
      </c>
      <c r="G94" s="212"/>
      <c r="H94" s="211"/>
    </row>
    <row r="95" spans="1:8">
      <c r="A95" s="10"/>
      <c r="B95" s="888" t="s">
        <v>943</v>
      </c>
      <c r="C95" s="891" t="s">
        <v>52</v>
      </c>
      <c r="D95" s="216" t="s">
        <v>944</v>
      </c>
      <c r="E95" s="76" t="s">
        <v>914</v>
      </c>
      <c r="F95" s="44" t="s">
        <v>1101</v>
      </c>
      <c r="G95" s="226" t="s">
        <v>1102</v>
      </c>
      <c r="H95" s="211"/>
    </row>
    <row r="96" spans="1:8">
      <c r="A96" s="10"/>
      <c r="B96" s="889"/>
      <c r="C96" s="892"/>
      <c r="D96" s="211" t="s">
        <v>945</v>
      </c>
      <c r="E96" s="76" t="s">
        <v>946</v>
      </c>
      <c r="F96" s="218" t="s">
        <v>1142</v>
      </c>
      <c r="G96" s="212"/>
      <c r="H96" s="211"/>
    </row>
    <row r="97" spans="1:8" ht="51">
      <c r="A97" s="10"/>
      <c r="B97" s="889"/>
      <c r="C97" s="823" t="s">
        <v>947</v>
      </c>
      <c r="D97" s="211" t="s">
        <v>948</v>
      </c>
      <c r="E97" s="76" t="s">
        <v>949</v>
      </c>
      <c r="F97" s="218" t="s">
        <v>1143</v>
      </c>
      <c r="G97" s="212"/>
      <c r="H97" s="211"/>
    </row>
    <row r="98" spans="1:8">
      <c r="A98" s="10"/>
      <c r="B98" s="889"/>
      <c r="C98" s="891" t="s">
        <v>950</v>
      </c>
      <c r="D98" s="211" t="s">
        <v>951</v>
      </c>
      <c r="E98" s="76" t="s">
        <v>914</v>
      </c>
      <c r="F98" s="94" t="s">
        <v>1121</v>
      </c>
      <c r="G98" s="226" t="s">
        <v>1144</v>
      </c>
      <c r="H98" s="211"/>
    </row>
    <row r="99" spans="1:8">
      <c r="A99" s="10"/>
      <c r="B99" s="889"/>
      <c r="C99" s="892"/>
      <c r="D99" s="211" t="s">
        <v>952</v>
      </c>
      <c r="E99" s="76" t="s">
        <v>953</v>
      </c>
      <c r="F99" s="218" t="s">
        <v>1145</v>
      </c>
      <c r="G99" s="212"/>
      <c r="H99" s="211"/>
    </row>
    <row r="100" spans="1:8" ht="38.25">
      <c r="A100" s="10"/>
      <c r="B100" s="889"/>
      <c r="C100" s="893"/>
      <c r="D100" s="211" t="s">
        <v>954</v>
      </c>
      <c r="E100" s="76" t="s">
        <v>955</v>
      </c>
      <c r="F100" s="218" t="s">
        <v>1105</v>
      </c>
      <c r="G100" s="223"/>
      <c r="H100" s="216"/>
    </row>
    <row r="101" spans="1:8">
      <c r="B101" s="889"/>
      <c r="C101" s="822" t="s">
        <v>73</v>
      </c>
      <c r="D101" s="211" t="s">
        <v>956</v>
      </c>
      <c r="E101" s="76" t="s">
        <v>914</v>
      </c>
      <c r="F101" s="94" t="s">
        <v>1121</v>
      </c>
      <c r="G101" s="223" t="s">
        <v>1146</v>
      </c>
      <c r="H101" s="216"/>
    </row>
    <row r="102" spans="1:8" ht="25.5">
      <c r="B102" s="889"/>
      <c r="C102" s="822"/>
      <c r="D102" s="211" t="s">
        <v>957</v>
      </c>
      <c r="E102" s="76" t="s">
        <v>958</v>
      </c>
      <c r="F102" s="218" t="s">
        <v>1147</v>
      </c>
      <c r="G102" s="223"/>
      <c r="H102" s="216"/>
    </row>
    <row r="103" spans="1:8" ht="25.5">
      <c r="B103" s="890"/>
      <c r="C103" s="822" t="s">
        <v>600</v>
      </c>
      <c r="D103" s="211" t="s">
        <v>959</v>
      </c>
      <c r="E103" s="76" t="s">
        <v>960</v>
      </c>
      <c r="F103" s="218" t="s">
        <v>1092</v>
      </c>
      <c r="G103" s="223"/>
      <c r="H103" s="216"/>
    </row>
  </sheetData>
  <mergeCells count="50">
    <mergeCell ref="D89:D90"/>
    <mergeCell ref="E89:E90"/>
    <mergeCell ref="B91:B92"/>
    <mergeCell ref="C91:C92"/>
    <mergeCell ref="B93:B94"/>
    <mergeCell ref="C93:C94"/>
    <mergeCell ref="B88:B90"/>
    <mergeCell ref="C88:C90"/>
    <mergeCell ref="B95:B103"/>
    <mergeCell ref="C95:C96"/>
    <mergeCell ref="C98:C100"/>
    <mergeCell ref="B73:B81"/>
    <mergeCell ref="C73:C81"/>
    <mergeCell ref="B82:B84"/>
    <mergeCell ref="C82:C84"/>
    <mergeCell ref="B85:B87"/>
    <mergeCell ref="C85:C87"/>
    <mergeCell ref="B60:B62"/>
    <mergeCell ref="C60:C62"/>
    <mergeCell ref="B63:B68"/>
    <mergeCell ref="C63:C68"/>
    <mergeCell ref="B69:B71"/>
    <mergeCell ref="C69:C71"/>
    <mergeCell ref="B46:B51"/>
    <mergeCell ref="C46:C51"/>
    <mergeCell ref="B52:B54"/>
    <mergeCell ref="C52:C54"/>
    <mergeCell ref="B55:B59"/>
    <mergeCell ref="C55:C59"/>
    <mergeCell ref="C35:C36"/>
    <mergeCell ref="B42:B43"/>
    <mergeCell ref="C42:C43"/>
    <mergeCell ref="B44:B45"/>
    <mergeCell ref="C44:C45"/>
    <mergeCell ref="B37:B41"/>
    <mergeCell ref="C37:C41"/>
    <mergeCell ref="B35:B36"/>
    <mergeCell ref="B6:C6"/>
    <mergeCell ref="D6:E6"/>
    <mergeCell ref="B10:B32"/>
    <mergeCell ref="C10:C14"/>
    <mergeCell ref="C16:C19"/>
    <mergeCell ref="C22:C30"/>
    <mergeCell ref="D23:D24"/>
    <mergeCell ref="E23:E24"/>
    <mergeCell ref="D25:D26"/>
    <mergeCell ref="E25:E26"/>
    <mergeCell ref="D27:D29"/>
    <mergeCell ref="E27:E29"/>
    <mergeCell ref="C31:C32"/>
  </mergeCells>
  <hyperlinks>
    <hyperlink ref="F16" location="People!A1" display="Perseus Data Book 2024 - People " xr:uid="{4A8AAB9C-28BF-471F-BEF4-47E1F92EAF8A}"/>
    <hyperlink ref="F24" location="'Communities &amp; Human Rights '!A1" display="Perseus Data Book 2024 - Communities &amp; Human Rights" xr:uid="{A2955F5D-FED1-46A3-A9D8-A0F14051CE09}"/>
    <hyperlink ref="F26" location="'Communities &amp; Human Rights '!A1" display="Perseus Data Book 2024 - Communities &amp; Human Rights" xr:uid="{31CE1319-62E0-4799-9579-2BDA6D264014}"/>
    <hyperlink ref="F28" location="'Communities &amp; Human Rights '!A1" display="Perseus Data Book 2024 - Communities &amp; Human Rights" xr:uid="{D22A6E43-E12C-41F4-BC99-D6EA3D568E73}"/>
    <hyperlink ref="F29" location="'Biodiversity &amp; Environment'!A1" display="Perseus Data Book 2024 - Biodiversity &amp; Environment" xr:uid="{B1BF7B86-30B2-4D84-99E5-1A074424C4CA}"/>
    <hyperlink ref="F36" location="'Economic contributions'!A1" display="Perseus Data Book 2024 - Economic Contributions" xr:uid="{4F718219-9491-4BB5-A02D-6344E0AFCA97}"/>
    <hyperlink ref="F43" location="'Economic contributions'!A1" display="Perseus Data Book 2024 - Economic Contributions" xr:uid="{95676914-1D22-4FAE-9DC4-EECD58794933}"/>
    <hyperlink ref="F41" location="'Economic contributions'!A1" display="Perseus Data Book 2024 - Economic Contributions" xr:uid="{225A5711-0926-4BF1-A3A0-2FB787FB6119}"/>
    <hyperlink ref="F49" location="Water!A1" display="Perseus Data Book 2024 - Water" xr:uid="{34FFD7EB-00BD-4544-A8B2-511436524506}"/>
    <hyperlink ref="F50" location="Water!A1" display="Perseus Data Book 2024 - Water" xr:uid="{A4C2299D-96E0-4414-99EA-A7FA6C19B4DE}"/>
    <hyperlink ref="F51" location="Water!A1" display="Perseus Data Book 2024 - Water" xr:uid="{4A76D7D5-73DF-47F2-BB35-F608DEE965F7}"/>
    <hyperlink ref="F54" location="'Biodiversity &amp; Environment'!A1" display="Perseus Data Book 2024 - Biodiversity &amp; Environment" xr:uid="{15EF1701-A699-40D6-BEF5-3D822FF7E6D1}"/>
    <hyperlink ref="F56" location="Emissions!A1" display="Perseus Data Book 2024 - Emissions" xr:uid="{1E02CE92-66CE-4EF7-B1A5-197F9E450850}"/>
    <hyperlink ref="F57" location="Emissions!A1" display="Perseus Data Book 2024 - Emissions" xr:uid="{813B9B1D-D90B-41EF-9E69-07B319D1A816}"/>
    <hyperlink ref="F58" location="Emissions!A1" display="Perseus Data Book 2024 - Emissions" xr:uid="{CECF4ACB-1728-46ED-AA87-78C60F473879}"/>
    <hyperlink ref="F59" location="Emissions!A1" display="Perseus Data Book 2024 - Emissions" xr:uid="{0A7350E7-FA8E-45E4-91CC-61E43E944985}"/>
    <hyperlink ref="F61" location="Energy!A1" display="Perseus Data Book 2024 - Energy" xr:uid="{FA6BF7DD-49A6-42C2-BD23-675D377DB05D}"/>
    <hyperlink ref="F62" location="Energy!A1" display="Perseus Data Book 2024 - Energy" xr:uid="{A41E9F77-6CF4-47FC-AB7C-ACCB9D4A2BE3}"/>
    <hyperlink ref="F66" location="Waste!A1" display="Perseus Data Book 2024 - Waste" xr:uid="{42424ACD-DBD7-45A5-836C-6331B6ADD8EE}"/>
    <hyperlink ref="F67" location="Waste!A1" display="Perseus Data Book 2024 - Waste" xr:uid="{0718C587-55FA-45AB-9433-0EE414DE3865}"/>
    <hyperlink ref="F68" location="Waste!A1" display="Perseus Data Book 2024 - Waste" xr:uid="{FFF92D08-3004-497C-B851-A07033B77917}"/>
    <hyperlink ref="F70" location="People!A1" display="Perseus Data Book 2024 - People " xr:uid="{AE2E86A4-BBCB-44E3-B721-D6058F0A9C83}"/>
    <hyperlink ref="F71" location="People!A1" display="Perseus Data Book 2024 - People " xr:uid="{AD581376-87BE-4603-9AFE-E8E4F8C59256}"/>
    <hyperlink ref="F80" location="Safety!A1" display="Perseus Data Book 2024 - Safety" xr:uid="{BD94399B-458B-4CB4-96B0-624B5DC5D811}"/>
    <hyperlink ref="F81" location="Health!A1" display="Perseus Data Book 2024 - Health" xr:uid="{959CCB10-E49D-4929-9C8F-1612D88D9047}"/>
    <hyperlink ref="F83" location="People!A1" display="Perseus Data Book 2024 - People " xr:uid="{AE4DCB01-7484-442A-A281-7BF2102E8A03}"/>
    <hyperlink ref="F84" location="People!A1" display="Perseus Data Book 2024 - People " xr:uid="{7B7DBCD1-DAED-4DF9-966C-30BC1614A502}"/>
    <hyperlink ref="F86" location="People!A1" display="Perseus Data Book 2024 - People " xr:uid="{EC62FB7B-03F0-4862-9949-E01C601353E9}"/>
    <hyperlink ref="F87" location="People!A1" display="Perseus Data Book 2024 - People " xr:uid="{04A2A116-8975-487F-838B-ACE0826ED5CE}"/>
    <hyperlink ref="F90" location="'Communities &amp; Human Rights '!A1" display="Perseus Data Book 2024 - Communities &amp; Human Rights" xr:uid="{F5E7BFB8-009B-494E-AD5F-7496762BED37}"/>
    <hyperlink ref="F92" location="'Communities &amp; Human Rights '!A1" display="Perseus Data Book 2024 - Communities &amp; Human Rights" xr:uid="{14C2AA56-B079-4F1E-B28E-1CDAEC5D3D01}"/>
    <hyperlink ref="F94" location="'Economic contributions'!A1" display="Perseus Data Book 2024 - Economic Contributions" xr:uid="{D4EC4390-395F-4335-A987-A566E0F95673}"/>
    <hyperlink ref="F96" location="'Artisanal Mining'!A1" display="Perseus Data Book 2024 -  Artisanal Mining" xr:uid="{636F6C29-CE19-4372-A180-5A45DA69D269}"/>
    <hyperlink ref="F97" location="Resettlement!A1" display="Perseus Data Book 2024 - Resettlement" xr:uid="{C6CA2ED9-4079-4066-B283-31B599616333}"/>
    <hyperlink ref="F99" location="Closure!A1" display="Perseus Data Book 2024 - Closure" xr:uid="{E0DC3876-9EB7-4063-B4FB-116561E0DEFD}"/>
    <hyperlink ref="F100" location="'Biodiversity &amp; Environment'!A1" display="Perseus Data Book 2024 - Biodiversity &amp; Environment" xr:uid="{79FC781C-DD8D-4E84-9990-58EEC8567FCA}"/>
    <hyperlink ref="F102" location="Tailings!A1" display="Perseus Data Book 2024 - Tailings" xr:uid="{2CA1B854-1149-4734-9DBB-FF3987370C42}"/>
    <hyperlink ref="F103" location="People!A1" display="Perseus Data Book 2024 - People " xr:uid="{B3BA6052-1A52-4B6C-A562-E78E188941ED}"/>
    <hyperlink ref="F38" r:id="rId1" xr:uid="{076F5584-8905-44A2-BA6F-4814E480C417}"/>
    <hyperlink ref="F39" r:id="rId2" xr:uid="{F4F41ED3-19CD-475C-A1B4-124A279697EC}"/>
    <hyperlink ref="F40" r:id="rId3" xr:uid="{DF4A7A3E-91A3-4B22-8875-E4CFF6B865C9}"/>
  </hyperlinks>
  <pageMargins left="0.7" right="0.7" top="0.75" bottom="0.75" header="0.3" footer="0.3"/>
  <pageSetup paperSize="9" orientation="portrait" verticalDpi="300" r:id="rId4"/>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429C-641C-47B7-BFAE-B45582DCA047}">
  <sheetPr>
    <pageSetUpPr autoPageBreaks="0"/>
  </sheetPr>
  <dimension ref="B1:F22"/>
  <sheetViews>
    <sheetView zoomScale="85" zoomScaleNormal="85" workbookViewId="0">
      <selection activeCell="D20" sqref="D20"/>
    </sheetView>
  </sheetViews>
  <sheetFormatPr defaultColWidth="9.42578125" defaultRowHeight="15"/>
  <cols>
    <col min="1" max="1" width="3.42578125" style="16" customWidth="1"/>
    <col min="2" max="2" width="21.42578125" style="16" customWidth="1"/>
    <col min="3" max="3" width="86" style="16" customWidth="1"/>
    <col min="4" max="4" width="80.140625" style="16" customWidth="1"/>
    <col min="5" max="5" width="24.140625" style="16" customWidth="1"/>
    <col min="6" max="16384" width="9.42578125" style="16"/>
  </cols>
  <sheetData>
    <row r="1" spans="2:6">
      <c r="B1" s="25"/>
    </row>
    <row r="2" spans="2:6">
      <c r="C2" s="826" t="s">
        <v>978</v>
      </c>
      <c r="F2"/>
    </row>
    <row r="6" spans="2:6">
      <c r="B6" s="63" t="s">
        <v>1148</v>
      </c>
      <c r="C6" s="26"/>
      <c r="D6" s="26"/>
    </row>
    <row r="7" spans="2:6">
      <c r="B7" s="848" t="s">
        <v>1149</v>
      </c>
      <c r="C7" s="848"/>
      <c r="D7" s="848"/>
      <c r="E7" s="848"/>
    </row>
    <row r="8" spans="2:6" ht="30.95" customHeight="1">
      <c r="B8" s="848"/>
      <c r="C8" s="848"/>
      <c r="D8" s="848"/>
      <c r="E8" s="848"/>
    </row>
    <row r="9" spans="2:6">
      <c r="B9" s="40"/>
      <c r="C9" s="40" t="s">
        <v>537</v>
      </c>
      <c r="D9" s="40" t="s">
        <v>443</v>
      </c>
      <c r="E9" s="40" t="s">
        <v>962</v>
      </c>
    </row>
    <row r="10" spans="2:6" ht="31.5" customHeight="1">
      <c r="B10" s="894" t="s">
        <v>538</v>
      </c>
      <c r="C10" s="76" t="s">
        <v>1150</v>
      </c>
      <c r="D10" s="44" t="s">
        <v>1093</v>
      </c>
      <c r="E10" s="825" t="s">
        <v>902</v>
      </c>
    </row>
    <row r="11" spans="2:6">
      <c r="B11" s="894"/>
      <c r="C11" s="76" t="s">
        <v>1151</v>
      </c>
      <c r="D11" s="44" t="s">
        <v>1152</v>
      </c>
      <c r="E11" s="44">
        <v>13</v>
      </c>
    </row>
    <row r="12" spans="2:6">
      <c r="B12" s="895" t="s">
        <v>539</v>
      </c>
      <c r="C12" s="76" t="s">
        <v>1153</v>
      </c>
      <c r="D12" s="44" t="s">
        <v>1154</v>
      </c>
      <c r="E12" s="44" t="s">
        <v>1155</v>
      </c>
    </row>
    <row r="13" spans="2:6" ht="25.5">
      <c r="B13" s="894"/>
      <c r="C13" s="228" t="s">
        <v>1156</v>
      </c>
      <c r="D13" s="44" t="s">
        <v>1157</v>
      </c>
      <c r="E13" s="44" t="s">
        <v>1158</v>
      </c>
    </row>
    <row r="14" spans="2:6" ht="25.5">
      <c r="B14" s="894"/>
      <c r="C14" s="228" t="s">
        <v>1159</v>
      </c>
      <c r="D14" s="44" t="s">
        <v>1157</v>
      </c>
      <c r="E14" s="44" t="s">
        <v>1158</v>
      </c>
    </row>
    <row r="15" spans="2:6" ht="25.5">
      <c r="B15" s="894"/>
      <c r="C15" s="228" t="s">
        <v>1160</v>
      </c>
      <c r="D15" s="44" t="s">
        <v>1157</v>
      </c>
      <c r="E15" s="44" t="s">
        <v>1158</v>
      </c>
    </row>
    <row r="16" spans="2:6" ht="25.5">
      <c r="B16" s="896"/>
      <c r="C16" s="228" t="s">
        <v>1161</v>
      </c>
      <c r="D16" s="44" t="s">
        <v>1157</v>
      </c>
      <c r="E16" s="44" t="s">
        <v>1158</v>
      </c>
    </row>
    <row r="17" spans="2:5" ht="25.5">
      <c r="B17" s="895" t="s">
        <v>540</v>
      </c>
      <c r="C17" s="76" t="s">
        <v>1162</v>
      </c>
      <c r="D17" s="44" t="s">
        <v>1163</v>
      </c>
      <c r="E17" s="44" t="s">
        <v>1164</v>
      </c>
    </row>
    <row r="18" spans="2:5">
      <c r="B18" s="895"/>
      <c r="C18" s="76" t="s">
        <v>1165</v>
      </c>
      <c r="D18" s="44" t="s">
        <v>1157</v>
      </c>
      <c r="E18" s="44"/>
    </row>
    <row r="19" spans="2:5" ht="26.1" customHeight="1">
      <c r="B19" s="895" t="s">
        <v>541</v>
      </c>
      <c r="C19" s="885" t="s">
        <v>1166</v>
      </c>
      <c r="D19" s="44" t="s">
        <v>1167</v>
      </c>
      <c r="E19" s="44">
        <v>52</v>
      </c>
    </row>
    <row r="20" spans="2:5">
      <c r="B20" s="894"/>
      <c r="C20" s="886"/>
      <c r="D20" s="227" t="s">
        <v>925</v>
      </c>
      <c r="E20" s="44"/>
    </row>
    <row r="21" spans="2:5">
      <c r="B21" s="894"/>
      <c r="C21" s="76" t="s">
        <v>1168</v>
      </c>
      <c r="D21" s="44" t="s">
        <v>1157</v>
      </c>
      <c r="E21" s="44"/>
    </row>
    <row r="22" spans="2:5">
      <c r="B22" s="29"/>
      <c r="C22" s="29"/>
      <c r="D22" s="28"/>
    </row>
  </sheetData>
  <sheetProtection algorithmName="SHA-512" hashValue="zm865CTnklxi31b6xqgO71+ZZU9g7pdlS4nPoDsEf4Iqlk9zIL+bLVmzxjQ3dK7umTAm01no2clpsvko/TBC6g==" saltValue="N88k2yZBWk4O8fkYO05EuQ==" spinCount="100000" sheet="1" objects="1" scenarios="1"/>
  <mergeCells count="6">
    <mergeCell ref="B7:E8"/>
    <mergeCell ref="B10:B11"/>
    <mergeCell ref="B12:B16"/>
    <mergeCell ref="B17:B18"/>
    <mergeCell ref="B19:B21"/>
    <mergeCell ref="C19:C20"/>
  </mergeCells>
  <hyperlinks>
    <hyperlink ref="D20" location="Emissions!A1" display="Perseus Data Book 2024 - Emissions" xr:uid="{13ED37FA-BFDD-4B4B-A5BB-7A9FE552F654}"/>
  </hyperlinks>
  <pageMargins left="0.7" right="0.7" top="0.75" bottom="0.75" header="0.3" footer="0.3"/>
  <pageSetup paperSize="9" orientation="portrait"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FEDFB-4198-4506-A0AD-6BBBDF7E0F62}">
  <sheetPr>
    <pageSetUpPr autoPageBreaks="0"/>
  </sheetPr>
  <dimension ref="A1:H81"/>
  <sheetViews>
    <sheetView showGridLines="0" zoomScale="102" zoomScaleNormal="70" workbookViewId="0">
      <selection activeCell="H18" sqref="H18"/>
    </sheetView>
  </sheetViews>
  <sheetFormatPr defaultColWidth="9.28515625" defaultRowHeight="15"/>
  <cols>
    <col min="1" max="1" width="3.42578125" style="16" customWidth="1"/>
    <col min="2" max="2" width="32.28515625" style="231" customWidth="1"/>
    <col min="3" max="3" width="67.5703125" style="231" customWidth="1"/>
    <col min="4" max="4" width="85" style="231" customWidth="1"/>
    <col min="5" max="5" width="12.28515625" style="232" customWidth="1"/>
    <col min="6" max="6" width="25.28515625" style="231" customWidth="1"/>
    <col min="7" max="7" width="9.28515625" style="16"/>
    <col min="8" max="9" width="9.28515625" style="16" customWidth="1"/>
    <col min="10" max="16384" width="9.28515625" style="16"/>
  </cols>
  <sheetData>
    <row r="1" spans="2:6">
      <c r="B1" s="230"/>
    </row>
    <row r="2" spans="2:6">
      <c r="E2" s="269" t="s">
        <v>978</v>
      </c>
    </row>
    <row r="3" spans="2:6">
      <c r="B3" s="233"/>
    </row>
    <row r="5" spans="2:6">
      <c r="B5" s="98"/>
      <c r="C5" s="98"/>
    </row>
    <row r="6" spans="2:6">
      <c r="B6" s="234" t="s">
        <v>542</v>
      </c>
      <c r="C6" s="235"/>
      <c r="D6" s="27"/>
      <c r="E6" s="236"/>
    </row>
    <row r="7" spans="2:6">
      <c r="B7" s="99" t="s">
        <v>811</v>
      </c>
      <c r="D7" s="27"/>
      <c r="E7" s="236"/>
    </row>
    <row r="8" spans="2:6">
      <c r="B8" s="237" t="s">
        <v>798</v>
      </c>
      <c r="D8" s="27"/>
      <c r="E8" s="236"/>
    </row>
    <row r="9" spans="2:6">
      <c r="B9" s="238" t="s">
        <v>799</v>
      </c>
      <c r="D9" s="27"/>
      <c r="E9" s="236"/>
    </row>
    <row r="10" spans="2:6">
      <c r="B10" s="239" t="s">
        <v>808</v>
      </c>
      <c r="D10" s="27"/>
      <c r="E10" s="236"/>
    </row>
    <row r="11" spans="2:6">
      <c r="B11" s="240" t="s">
        <v>809</v>
      </c>
      <c r="D11" s="27"/>
      <c r="E11" s="236"/>
    </row>
    <row r="12" spans="2:6">
      <c r="B12" s="241" t="s">
        <v>810</v>
      </c>
      <c r="D12" s="27"/>
      <c r="E12" s="236"/>
    </row>
    <row r="13" spans="2:6">
      <c r="B13" s="234"/>
      <c r="C13" s="235"/>
      <c r="D13" s="27"/>
      <c r="E13" s="236"/>
    </row>
    <row r="14" spans="2:6" ht="45.75" customHeight="1">
      <c r="B14" s="899" t="s">
        <v>538</v>
      </c>
      <c r="C14" s="899"/>
      <c r="D14" s="40" t="s">
        <v>443</v>
      </c>
      <c r="E14" s="242" t="s">
        <v>963</v>
      </c>
      <c r="F14" s="243" t="s">
        <v>812</v>
      </c>
    </row>
    <row r="15" spans="2:6" ht="19.5" customHeight="1">
      <c r="B15" s="900" t="s">
        <v>543</v>
      </c>
      <c r="C15" s="900"/>
      <c r="D15" s="900"/>
      <c r="E15" s="900"/>
    </row>
    <row r="16" spans="2:6" ht="52.5" customHeight="1">
      <c r="B16" s="53" t="s">
        <v>544</v>
      </c>
      <c r="C16" s="76" t="s">
        <v>545</v>
      </c>
      <c r="D16" s="76" t="s">
        <v>1169</v>
      </c>
      <c r="E16" s="244" t="s">
        <v>1170</v>
      </c>
      <c r="F16" s="245"/>
    </row>
    <row r="17" spans="2:8" ht="51">
      <c r="B17" s="53" t="s">
        <v>546</v>
      </c>
      <c r="C17" s="76" t="s">
        <v>547</v>
      </c>
      <c r="D17" s="47" t="s">
        <v>1103</v>
      </c>
      <c r="E17" s="244" t="s">
        <v>1120</v>
      </c>
      <c r="F17" s="245"/>
    </row>
    <row r="18" spans="2:8" ht="38.25">
      <c r="B18" s="47" t="s">
        <v>548</v>
      </c>
      <c r="C18" s="76" t="s">
        <v>549</v>
      </c>
      <c r="D18" s="47" t="s">
        <v>1103</v>
      </c>
      <c r="E18" s="244" t="s">
        <v>1120</v>
      </c>
      <c r="F18" s="245"/>
    </row>
    <row r="19" spans="2:8" ht="25.5">
      <c r="B19" s="42" t="s">
        <v>550</v>
      </c>
      <c r="C19" s="87" t="s">
        <v>551</v>
      </c>
      <c r="D19" s="47" t="s">
        <v>1103</v>
      </c>
      <c r="E19" s="244" t="s">
        <v>1171</v>
      </c>
      <c r="F19" s="901"/>
      <c r="H19"/>
    </row>
    <row r="20" spans="2:8">
      <c r="B20" s="53"/>
      <c r="C20" s="76"/>
      <c r="D20" s="75" t="s">
        <v>1117</v>
      </c>
      <c r="E20" s="246"/>
      <c r="F20" s="901"/>
      <c r="H20"/>
    </row>
    <row r="21" spans="2:8" ht="37.5" customHeight="1">
      <c r="B21" s="42" t="s">
        <v>552</v>
      </c>
      <c r="C21" s="87" t="s">
        <v>553</v>
      </c>
      <c r="D21" s="47" t="s">
        <v>1103</v>
      </c>
      <c r="E21" s="247" t="s">
        <v>1172</v>
      </c>
      <c r="F21" s="901"/>
      <c r="H21"/>
    </row>
    <row r="22" spans="2:8">
      <c r="B22" s="53"/>
      <c r="C22" s="76"/>
      <c r="D22" s="75" t="s">
        <v>1117</v>
      </c>
      <c r="E22" s="248"/>
      <c r="F22" s="901"/>
      <c r="H22"/>
    </row>
    <row r="23" spans="2:8" ht="38.25">
      <c r="B23" s="42" t="s">
        <v>554</v>
      </c>
      <c r="C23" s="87" t="s">
        <v>555</v>
      </c>
      <c r="D23" s="47" t="s">
        <v>1103</v>
      </c>
      <c r="E23" s="247" t="s">
        <v>1172</v>
      </c>
      <c r="F23" s="901"/>
      <c r="H23"/>
    </row>
    <row r="24" spans="2:8">
      <c r="B24" s="42"/>
      <c r="C24" s="87"/>
      <c r="D24" s="227" t="s">
        <v>1118</v>
      </c>
      <c r="E24" s="247"/>
      <c r="F24" s="901"/>
      <c r="H24"/>
    </row>
    <row r="25" spans="2:8">
      <c r="B25" s="53"/>
      <c r="C25" s="76"/>
      <c r="D25" s="75" t="s">
        <v>1117</v>
      </c>
      <c r="E25" s="248"/>
      <c r="F25" s="901"/>
      <c r="H25"/>
    </row>
    <row r="26" spans="2:8" ht="38.25">
      <c r="B26" s="53" t="s">
        <v>556</v>
      </c>
      <c r="C26" s="76" t="s">
        <v>557</v>
      </c>
      <c r="D26" s="47" t="s">
        <v>1173</v>
      </c>
      <c r="E26" s="247" t="s">
        <v>902</v>
      </c>
      <c r="F26" s="250"/>
      <c r="H26"/>
    </row>
    <row r="27" spans="2:8" ht="23.25" customHeight="1">
      <c r="B27" s="897" t="s">
        <v>558</v>
      </c>
      <c r="C27" s="897"/>
      <c r="D27" s="897"/>
      <c r="E27" s="898"/>
      <c r="F27" s="251"/>
      <c r="H27"/>
    </row>
    <row r="28" spans="2:8" ht="25.5">
      <c r="B28" s="53" t="s">
        <v>559</v>
      </c>
      <c r="C28" s="76" t="s">
        <v>560</v>
      </c>
      <c r="D28" s="47" t="s">
        <v>1174</v>
      </c>
      <c r="E28" s="247" t="s">
        <v>902</v>
      </c>
      <c r="F28" s="250"/>
      <c r="H28"/>
    </row>
    <row r="29" spans="2:8" ht="38.25">
      <c r="B29" s="53" t="s">
        <v>561</v>
      </c>
      <c r="C29" s="76" t="s">
        <v>562</v>
      </c>
      <c r="D29" s="47" t="s">
        <v>1175</v>
      </c>
      <c r="E29" s="247" t="s">
        <v>1176</v>
      </c>
      <c r="F29" s="250"/>
      <c r="H29"/>
    </row>
    <row r="30" spans="2:8" ht="51">
      <c r="B30" s="53" t="s">
        <v>563</v>
      </c>
      <c r="C30" s="76" t="s">
        <v>564</v>
      </c>
      <c r="D30" s="47" t="s">
        <v>1177</v>
      </c>
      <c r="E30" s="247" t="s">
        <v>1178</v>
      </c>
      <c r="F30" s="250"/>
      <c r="H30"/>
    </row>
    <row r="31" spans="2:8" ht="76.5">
      <c r="B31" s="53" t="s">
        <v>565</v>
      </c>
      <c r="C31" s="76" t="s">
        <v>566</v>
      </c>
      <c r="D31" s="47" t="s">
        <v>1179</v>
      </c>
      <c r="E31" s="247" t="s">
        <v>964</v>
      </c>
      <c r="F31" s="250"/>
      <c r="H31"/>
    </row>
    <row r="32" spans="2:8" ht="51">
      <c r="B32" s="53" t="s">
        <v>567</v>
      </c>
      <c r="C32" s="76" t="s">
        <v>568</v>
      </c>
      <c r="D32" s="47" t="s">
        <v>1180</v>
      </c>
      <c r="E32" s="247" t="s">
        <v>1181</v>
      </c>
      <c r="F32" s="250"/>
      <c r="H32"/>
    </row>
    <row r="33" spans="2:8" ht="29.25" customHeight="1">
      <c r="B33" s="904" t="s">
        <v>569</v>
      </c>
      <c r="C33" s="903"/>
      <c r="D33" s="903"/>
      <c r="E33" s="903"/>
      <c r="F33" s="251"/>
      <c r="H33"/>
    </row>
    <row r="34" spans="2:8" ht="63" customHeight="1">
      <c r="B34" s="53" t="s">
        <v>570</v>
      </c>
      <c r="C34" s="76" t="s">
        <v>571</v>
      </c>
      <c r="D34" s="47" t="s">
        <v>1182</v>
      </c>
      <c r="E34" s="247" t="s">
        <v>1120</v>
      </c>
      <c r="F34" s="237"/>
      <c r="H34"/>
    </row>
    <row r="35" spans="2:8" ht="38.25">
      <c r="B35" s="53" t="s">
        <v>572</v>
      </c>
      <c r="C35" s="76" t="s">
        <v>573</v>
      </c>
      <c r="D35" s="47" t="s">
        <v>1183</v>
      </c>
      <c r="E35" s="247" t="s">
        <v>1184</v>
      </c>
      <c r="F35" s="250"/>
      <c r="H35"/>
    </row>
    <row r="36" spans="2:8" ht="76.5">
      <c r="B36" s="53" t="s">
        <v>574</v>
      </c>
      <c r="C36" s="76" t="s">
        <v>575</v>
      </c>
      <c r="D36" s="47" t="s">
        <v>1101</v>
      </c>
      <c r="E36" s="247" t="s">
        <v>1102</v>
      </c>
      <c r="F36" s="250"/>
      <c r="H36"/>
    </row>
    <row r="37" spans="2:8">
      <c r="B37" s="899" t="s">
        <v>576</v>
      </c>
      <c r="C37" s="899"/>
      <c r="D37" s="40" t="s">
        <v>443</v>
      </c>
      <c r="E37" s="242"/>
      <c r="F37" s="252"/>
      <c r="H37"/>
    </row>
    <row r="38" spans="2:8" ht="30.75" customHeight="1">
      <c r="B38" s="904" t="s">
        <v>577</v>
      </c>
      <c r="C38" s="903"/>
      <c r="D38" s="903"/>
      <c r="E38" s="903"/>
      <c r="F38" s="253"/>
      <c r="H38"/>
    </row>
    <row r="39" spans="2:8" ht="38.25">
      <c r="B39" s="47" t="s">
        <v>19</v>
      </c>
      <c r="C39" s="76" t="s">
        <v>578</v>
      </c>
      <c r="D39" s="47" t="s">
        <v>1185</v>
      </c>
      <c r="E39" s="247" t="s">
        <v>1133</v>
      </c>
      <c r="F39" s="254"/>
      <c r="H39"/>
    </row>
    <row r="40" spans="2:8" ht="51">
      <c r="B40" s="47" t="s">
        <v>579</v>
      </c>
      <c r="C40" s="76" t="s">
        <v>580</v>
      </c>
      <c r="D40" s="47" t="s">
        <v>1185</v>
      </c>
      <c r="E40" s="247" t="s">
        <v>1133</v>
      </c>
      <c r="F40" s="250"/>
      <c r="H40"/>
    </row>
    <row r="41" spans="2:8" ht="51">
      <c r="B41" s="47" t="s">
        <v>581</v>
      </c>
      <c r="C41" s="76" t="s">
        <v>582</v>
      </c>
      <c r="D41" s="47" t="s">
        <v>1185</v>
      </c>
      <c r="E41" s="247" t="s">
        <v>1136</v>
      </c>
      <c r="F41" s="250"/>
      <c r="H41"/>
    </row>
    <row r="42" spans="2:8" ht="63.75">
      <c r="B42" s="47" t="s">
        <v>583</v>
      </c>
      <c r="C42" s="76" t="s">
        <v>584</v>
      </c>
      <c r="D42" s="47" t="s">
        <v>1186</v>
      </c>
      <c r="E42" s="247" t="s">
        <v>1133</v>
      </c>
      <c r="F42" s="250"/>
      <c r="H42"/>
    </row>
    <row r="43" spans="2:8" ht="30" customHeight="1">
      <c r="B43" s="903" t="s">
        <v>585</v>
      </c>
      <c r="C43" s="903"/>
      <c r="D43" s="903"/>
      <c r="E43" s="905"/>
      <c r="F43" s="252"/>
      <c r="H43"/>
    </row>
    <row r="44" spans="2:8" ht="25.5">
      <c r="B44" s="101" t="s">
        <v>586</v>
      </c>
      <c r="C44" s="96" t="s">
        <v>587</v>
      </c>
      <c r="D44" s="100" t="s">
        <v>1182</v>
      </c>
      <c r="E44" s="255" t="s">
        <v>1107</v>
      </c>
      <c r="F44" s="249"/>
      <c r="H44"/>
    </row>
    <row r="45" spans="2:8" ht="25.5">
      <c r="B45" s="53" t="s">
        <v>588</v>
      </c>
      <c r="C45" s="76" t="s">
        <v>589</v>
      </c>
      <c r="D45" s="47" t="s">
        <v>1185</v>
      </c>
      <c r="E45" s="247" t="s">
        <v>1111</v>
      </c>
      <c r="F45" s="250"/>
      <c r="H45"/>
    </row>
    <row r="46" spans="2:8" ht="25.5">
      <c r="B46" s="53" t="s">
        <v>590</v>
      </c>
      <c r="C46" s="76" t="s">
        <v>591</v>
      </c>
      <c r="D46" s="47" t="s">
        <v>1185</v>
      </c>
      <c r="E46" s="247" t="s">
        <v>1136</v>
      </c>
      <c r="F46" s="250"/>
      <c r="H46"/>
    </row>
    <row r="47" spans="2:8" ht="51">
      <c r="B47" s="55" t="s">
        <v>592</v>
      </c>
      <c r="C47" s="87" t="s">
        <v>821</v>
      </c>
      <c r="D47" s="100" t="s">
        <v>1182</v>
      </c>
      <c r="E47" s="256" t="s">
        <v>1107</v>
      </c>
      <c r="F47" s="250"/>
      <c r="H47"/>
    </row>
    <row r="48" spans="2:8" ht="14.85" customHeight="1">
      <c r="B48" s="903" t="s">
        <v>593</v>
      </c>
      <c r="C48" s="903"/>
      <c r="D48" s="903"/>
      <c r="E48" s="905"/>
      <c r="F48" s="251"/>
      <c r="H48"/>
    </row>
    <row r="49" spans="2:8" ht="25.5">
      <c r="B49" s="47" t="s">
        <v>594</v>
      </c>
      <c r="C49" s="76" t="s">
        <v>595</v>
      </c>
      <c r="D49" s="47" t="s">
        <v>1185</v>
      </c>
      <c r="E49" s="256" t="s">
        <v>1111</v>
      </c>
      <c r="F49" s="250"/>
      <c r="H49"/>
    </row>
    <row r="50" spans="2:8" ht="38.25">
      <c r="B50" s="47" t="s">
        <v>596</v>
      </c>
      <c r="C50" s="76" t="s">
        <v>597</v>
      </c>
      <c r="D50" s="47" t="s">
        <v>1185</v>
      </c>
      <c r="E50" s="247" t="s">
        <v>1111</v>
      </c>
      <c r="F50" s="250"/>
      <c r="H50"/>
    </row>
    <row r="51" spans="2:8" ht="25.5">
      <c r="B51" s="47" t="s">
        <v>598</v>
      </c>
      <c r="C51" s="76" t="s">
        <v>599</v>
      </c>
      <c r="D51" s="47" t="s">
        <v>1185</v>
      </c>
      <c r="E51" s="247" t="s">
        <v>1111</v>
      </c>
      <c r="F51" s="250"/>
      <c r="H51"/>
    </row>
    <row r="52" spans="2:8" ht="38.25">
      <c r="B52" s="47" t="s">
        <v>600</v>
      </c>
      <c r="C52" s="76" t="s">
        <v>601</v>
      </c>
      <c r="D52" s="47" t="s">
        <v>1185</v>
      </c>
      <c r="E52" s="247" t="s">
        <v>1111</v>
      </c>
      <c r="F52" s="250"/>
      <c r="H52"/>
    </row>
    <row r="53" spans="2:8" ht="38.25">
      <c r="B53" s="47" t="s">
        <v>602</v>
      </c>
      <c r="C53" s="76" t="s">
        <v>603</v>
      </c>
      <c r="D53" s="47" t="s">
        <v>1185</v>
      </c>
      <c r="E53" s="247" t="s">
        <v>1140</v>
      </c>
      <c r="F53" s="250"/>
      <c r="H53"/>
    </row>
    <row r="54" spans="2:8" ht="63.75">
      <c r="B54" s="47" t="s">
        <v>604</v>
      </c>
      <c r="C54" s="76" t="s">
        <v>605</v>
      </c>
      <c r="D54" s="47" t="s">
        <v>1185</v>
      </c>
      <c r="E54" s="247" t="s">
        <v>1140</v>
      </c>
      <c r="F54" s="249"/>
      <c r="H54"/>
    </row>
    <row r="55" spans="2:8" ht="39.75" customHeight="1">
      <c r="B55" s="42" t="s">
        <v>606</v>
      </c>
      <c r="C55" s="87" t="s">
        <v>607</v>
      </c>
      <c r="D55" s="42" t="s">
        <v>1187</v>
      </c>
      <c r="E55" s="256" t="s">
        <v>1188</v>
      </c>
      <c r="F55" s="250"/>
      <c r="H55"/>
    </row>
    <row r="56" spans="2:8" ht="14.85" customHeight="1">
      <c r="B56" s="904" t="s">
        <v>814</v>
      </c>
      <c r="C56" s="903"/>
      <c r="D56" s="903"/>
      <c r="E56" s="905"/>
      <c r="F56" s="251"/>
      <c r="H56"/>
    </row>
    <row r="57" spans="2:8" ht="38.25">
      <c r="B57" s="53" t="s">
        <v>608</v>
      </c>
      <c r="C57" s="76" t="s">
        <v>609</v>
      </c>
      <c r="D57" s="47" t="s">
        <v>1189</v>
      </c>
      <c r="E57" s="247" t="s">
        <v>1190</v>
      </c>
      <c r="F57" s="250"/>
      <c r="H57"/>
    </row>
    <row r="58" spans="2:8" ht="76.5">
      <c r="B58" s="53" t="s">
        <v>610</v>
      </c>
      <c r="C58" s="76" t="s">
        <v>611</v>
      </c>
      <c r="D58" s="47" t="s">
        <v>1189</v>
      </c>
      <c r="E58" s="247" t="s">
        <v>1190</v>
      </c>
      <c r="F58" s="249"/>
      <c r="H58"/>
    </row>
    <row r="59" spans="2:8" ht="36.75" customHeight="1">
      <c r="B59" s="53" t="s">
        <v>612</v>
      </c>
      <c r="C59" s="76" t="s">
        <v>613</v>
      </c>
      <c r="D59" s="47" t="s">
        <v>1191</v>
      </c>
      <c r="E59" s="247" t="s">
        <v>1192</v>
      </c>
      <c r="F59" s="250"/>
      <c r="H59"/>
    </row>
    <row r="60" spans="2:8" ht="25.5">
      <c r="B60" s="53" t="s">
        <v>614</v>
      </c>
      <c r="C60" s="76" t="s">
        <v>615</v>
      </c>
      <c r="D60" s="47" t="s">
        <v>1191</v>
      </c>
      <c r="E60" s="247" t="s">
        <v>1193</v>
      </c>
      <c r="F60" s="249"/>
      <c r="H60"/>
    </row>
    <row r="61" spans="2:8" ht="25.5">
      <c r="B61" s="53" t="s">
        <v>616</v>
      </c>
      <c r="C61" s="76" t="s">
        <v>617</v>
      </c>
      <c r="D61" s="47" t="s">
        <v>1194</v>
      </c>
      <c r="E61" s="247" t="s">
        <v>1195</v>
      </c>
      <c r="F61" s="257"/>
      <c r="H61"/>
    </row>
    <row r="62" spans="2:8" ht="52.35" customHeight="1">
      <c r="B62" s="53" t="s">
        <v>618</v>
      </c>
      <c r="C62" s="76" t="s">
        <v>619</v>
      </c>
      <c r="D62" s="47" t="s">
        <v>1194</v>
      </c>
      <c r="E62" s="247" t="s">
        <v>1196</v>
      </c>
      <c r="F62" s="250"/>
      <c r="H62"/>
    </row>
    <row r="63" spans="2:8" ht="38.25">
      <c r="B63" s="53" t="s">
        <v>620</v>
      </c>
      <c r="C63" s="76" t="s">
        <v>621</v>
      </c>
      <c r="D63" s="47" t="s">
        <v>1197</v>
      </c>
      <c r="E63" s="247" t="s">
        <v>1198</v>
      </c>
      <c r="F63" s="250"/>
      <c r="H63"/>
    </row>
    <row r="64" spans="2:8" ht="63.75">
      <c r="B64" s="53" t="s">
        <v>54</v>
      </c>
      <c r="C64" s="76" t="s">
        <v>622</v>
      </c>
      <c r="D64" s="47" t="s">
        <v>1191</v>
      </c>
      <c r="E64" s="247" t="s">
        <v>1198</v>
      </c>
      <c r="F64" s="249"/>
      <c r="H64"/>
    </row>
    <row r="65" spans="1:8">
      <c r="B65" s="899" t="s">
        <v>623</v>
      </c>
      <c r="C65" s="899"/>
      <c r="D65" s="40" t="s">
        <v>443</v>
      </c>
      <c r="E65" s="242"/>
      <c r="F65" s="40"/>
      <c r="H65"/>
    </row>
    <row r="66" spans="1:8" ht="14.85" customHeight="1">
      <c r="B66" s="900" t="s">
        <v>624</v>
      </c>
      <c r="C66" s="900"/>
      <c r="D66" s="900"/>
      <c r="E66" s="902"/>
      <c r="F66" s="258"/>
      <c r="H66"/>
    </row>
    <row r="67" spans="1:8" ht="38.25">
      <c r="B67" s="101" t="s">
        <v>625</v>
      </c>
      <c r="C67" s="96" t="s">
        <v>626</v>
      </c>
      <c r="D67" s="47" t="s">
        <v>1199</v>
      </c>
      <c r="E67" s="247" t="s">
        <v>1200</v>
      </c>
      <c r="F67" s="259"/>
      <c r="H67"/>
    </row>
    <row r="68" spans="1:8" ht="63.75">
      <c r="B68" s="53" t="s">
        <v>627</v>
      </c>
      <c r="C68" s="76" t="s">
        <v>628</v>
      </c>
      <c r="D68" s="47" t="s">
        <v>1199</v>
      </c>
      <c r="E68" s="247" t="s">
        <v>1201</v>
      </c>
      <c r="F68" s="249"/>
      <c r="H68"/>
    </row>
    <row r="69" spans="1:8" ht="63.75">
      <c r="B69" s="53" t="s">
        <v>629</v>
      </c>
      <c r="C69" s="76" t="s">
        <v>630</v>
      </c>
      <c r="D69" s="47" t="s">
        <v>1199</v>
      </c>
      <c r="E69" s="247" t="s">
        <v>1129</v>
      </c>
      <c r="F69" s="250"/>
      <c r="H69"/>
    </row>
    <row r="70" spans="1:8" ht="89.25">
      <c r="B70" s="53" t="s">
        <v>631</v>
      </c>
      <c r="C70" s="76" t="s">
        <v>632</v>
      </c>
      <c r="D70" s="47" t="s">
        <v>1202</v>
      </c>
      <c r="E70" s="247" t="s">
        <v>1181</v>
      </c>
      <c r="F70" s="250"/>
      <c r="H70"/>
    </row>
    <row r="71" spans="1:8" ht="38.25">
      <c r="B71" s="53" t="s">
        <v>633</v>
      </c>
      <c r="C71" s="76" t="s">
        <v>634</v>
      </c>
      <c r="D71" s="47" t="s">
        <v>1199</v>
      </c>
      <c r="E71" s="247" t="s">
        <v>1129</v>
      </c>
      <c r="F71" s="250"/>
      <c r="H71"/>
    </row>
    <row r="72" spans="1:8">
      <c r="B72" s="903" t="s">
        <v>635</v>
      </c>
      <c r="C72" s="903"/>
      <c r="D72" s="903"/>
      <c r="E72" s="260"/>
      <c r="F72" s="251"/>
      <c r="H72"/>
    </row>
    <row r="73" spans="1:8" ht="76.5">
      <c r="A73" s="59"/>
      <c r="B73" s="60" t="s">
        <v>474</v>
      </c>
      <c r="C73" s="89" t="s">
        <v>636</v>
      </c>
      <c r="D73" s="47" t="s">
        <v>1199</v>
      </c>
      <c r="E73" s="247" t="s">
        <v>1203</v>
      </c>
      <c r="F73" s="262"/>
      <c r="H73"/>
    </row>
    <row r="74" spans="1:8" ht="25.5">
      <c r="A74" s="59"/>
      <c r="B74" s="60" t="s">
        <v>637</v>
      </c>
      <c r="C74" s="89" t="s">
        <v>638</v>
      </c>
      <c r="D74" s="47" t="s">
        <v>1199</v>
      </c>
      <c r="E74" s="247" t="s">
        <v>1203</v>
      </c>
      <c r="F74" s="250"/>
      <c r="H74"/>
    </row>
    <row r="75" spans="1:8" ht="51">
      <c r="A75" s="59"/>
      <c r="B75" s="102" t="s">
        <v>639</v>
      </c>
      <c r="C75" s="103" t="s">
        <v>640</v>
      </c>
      <c r="D75" s="47" t="s">
        <v>1199</v>
      </c>
      <c r="E75" s="247" t="s">
        <v>1203</v>
      </c>
      <c r="F75" s="257"/>
    </row>
    <row r="76" spans="1:8" ht="76.5">
      <c r="A76" s="59"/>
      <c r="B76" s="104" t="s">
        <v>641</v>
      </c>
      <c r="C76" s="105" t="s">
        <v>642</v>
      </c>
      <c r="D76" s="47" t="s">
        <v>1199</v>
      </c>
      <c r="E76" s="261" t="s">
        <v>1204</v>
      </c>
      <c r="F76" s="262"/>
      <c r="H76"/>
    </row>
    <row r="77" spans="1:8" ht="25.5" customHeight="1">
      <c r="B77" s="904" t="s">
        <v>643</v>
      </c>
      <c r="C77" s="903"/>
      <c r="D77" s="903"/>
      <c r="E77" s="905"/>
      <c r="F77" s="251"/>
    </row>
    <row r="78" spans="1:8" ht="63.75">
      <c r="B78" s="53" t="s">
        <v>644</v>
      </c>
      <c r="C78" s="76" t="s">
        <v>645</v>
      </c>
      <c r="D78" s="47" t="s">
        <v>1199</v>
      </c>
      <c r="E78" s="247" t="s">
        <v>971</v>
      </c>
      <c r="F78" s="250"/>
    </row>
    <row r="79" spans="1:8" ht="51">
      <c r="B79" s="53" t="s">
        <v>646</v>
      </c>
      <c r="C79" s="76" t="s">
        <v>647</v>
      </c>
      <c r="D79" s="47" t="s">
        <v>1199</v>
      </c>
      <c r="E79" s="247" t="s">
        <v>971</v>
      </c>
      <c r="F79" s="250"/>
    </row>
    <row r="80" spans="1:8" ht="43.5" customHeight="1">
      <c r="B80" s="53" t="s">
        <v>648</v>
      </c>
      <c r="C80" s="76" t="s">
        <v>649</v>
      </c>
      <c r="D80" s="47" t="s">
        <v>1199</v>
      </c>
      <c r="E80" s="247" t="s">
        <v>1205</v>
      </c>
      <c r="F80" s="249"/>
    </row>
    <row r="81" spans="2:6" ht="38.25">
      <c r="B81" s="53" t="s">
        <v>650</v>
      </c>
      <c r="C81" s="76" t="s">
        <v>651</v>
      </c>
      <c r="D81" s="47" t="s">
        <v>1199</v>
      </c>
      <c r="E81" s="247" t="s">
        <v>1203</v>
      </c>
      <c r="F81" s="250"/>
    </row>
  </sheetData>
  <sheetProtection algorithmName="SHA-512" hashValue="lW/jA4Wer7MPO10giqqBsksc18hvshx5BeQMkaB5dMb3CyAULa6joEHJfMe4+GBPHrQfrbx/S3arYr8EL5r27w==" saltValue="gjrM7uFjXHmVzXHrayK/MA==" spinCount="100000" sheet="1" objects="1" scenarios="1"/>
  <mergeCells count="16">
    <mergeCell ref="B65:C65"/>
    <mergeCell ref="B66:E66"/>
    <mergeCell ref="B72:D72"/>
    <mergeCell ref="B77:E77"/>
    <mergeCell ref="B33:E33"/>
    <mergeCell ref="B37:C37"/>
    <mergeCell ref="B38:E38"/>
    <mergeCell ref="B43:E43"/>
    <mergeCell ref="B48:E48"/>
    <mergeCell ref="B56:E56"/>
    <mergeCell ref="B27:E27"/>
    <mergeCell ref="B14:C14"/>
    <mergeCell ref="B15:E15"/>
    <mergeCell ref="F19:F20"/>
    <mergeCell ref="F21:F22"/>
    <mergeCell ref="F23:F25"/>
  </mergeCells>
  <hyperlinks>
    <hyperlink ref="D20" location="'Economic Contributions'!A1" display="Perseus Data Book 2023 - Economic Contributions" xr:uid="{74C80E1F-FE5B-4E7A-BB0D-0486B51F5C49}"/>
    <hyperlink ref="D22" location="'Economic Contributions'!A1" display="Perseus Data Book 2023 - Economic Contributions" xr:uid="{A6D1E27A-F7F1-43DE-A8B6-EC04846AED43}"/>
    <hyperlink ref="D25" location="'Economic Contributions'!A1" display="Perseus Data Book 2023 - Economic Contributions" xr:uid="{D1C62976-7BFA-4DA7-B4C6-95047A2CDF71}"/>
    <hyperlink ref="D24" r:id="rId1" xr:uid="{AE9309EB-C5B1-4C3E-A664-9A9375482336}"/>
  </hyperlinks>
  <pageMargins left="0.7" right="0.7" top="0.75" bottom="0.75" header="0.3" footer="0.3"/>
  <pageSetup paperSize="9" orientation="portrait"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C38D2-4908-45F7-9285-84AD81F537FB}">
  <dimension ref="A1:P197"/>
  <sheetViews>
    <sheetView showGridLines="0" zoomScale="80" zoomScaleNormal="80" workbookViewId="0">
      <selection activeCell="C24" sqref="C24"/>
    </sheetView>
  </sheetViews>
  <sheetFormatPr defaultColWidth="9.140625" defaultRowHeight="15"/>
  <cols>
    <col min="1" max="1" width="3.7109375" style="296" customWidth="1"/>
    <col min="2" max="2" width="55.7109375" style="296" customWidth="1"/>
    <col min="3" max="3" width="29.42578125" style="296" bestFit="1" customWidth="1"/>
    <col min="4" max="16384" width="9.140625" style="296"/>
  </cols>
  <sheetData>
    <row r="1" spans="1:16">
      <c r="A1" s="189"/>
      <c r="B1" s="189"/>
      <c r="C1" s="189"/>
      <c r="D1" s="189"/>
      <c r="E1" s="189"/>
      <c r="F1" s="189"/>
      <c r="G1" s="189"/>
      <c r="H1" s="189"/>
      <c r="I1" s="189"/>
      <c r="J1" s="189"/>
      <c r="K1" s="189"/>
      <c r="L1" s="189"/>
      <c r="M1" s="189"/>
      <c r="N1" s="189"/>
      <c r="O1" s="189"/>
      <c r="P1" s="189"/>
    </row>
    <row r="2" spans="1:16">
      <c r="A2" s="189"/>
      <c r="B2" s="189"/>
      <c r="C2" s="189"/>
      <c r="D2" s="189"/>
      <c r="E2" s="189"/>
      <c r="F2" s="189"/>
      <c r="G2" s="189"/>
      <c r="H2" s="189"/>
      <c r="I2" s="189"/>
      <c r="J2" s="189"/>
      <c r="K2" s="189"/>
      <c r="L2" s="189"/>
      <c r="M2" s="189"/>
      <c r="N2" s="189"/>
      <c r="O2" s="189"/>
      <c r="P2" s="189"/>
    </row>
    <row r="3" spans="1:16">
      <c r="A3" s="189"/>
      <c r="B3" s="189"/>
      <c r="C3" s="189"/>
      <c r="D3" s="189"/>
      <c r="E3" s="189"/>
      <c r="F3" s="189"/>
      <c r="G3" s="189"/>
      <c r="H3" s="189"/>
      <c r="I3" s="189"/>
      <c r="J3" s="189"/>
      <c r="K3" s="189"/>
      <c r="L3" s="189"/>
      <c r="M3" s="189"/>
      <c r="N3" s="189"/>
      <c r="O3" s="189"/>
      <c r="P3" s="189"/>
    </row>
    <row r="4" spans="1:16">
      <c r="A4" s="189"/>
      <c r="B4" s="189"/>
      <c r="C4" s="189"/>
      <c r="D4" s="189"/>
      <c r="E4" s="189"/>
      <c r="F4" s="189"/>
      <c r="G4" s="189"/>
      <c r="H4" s="189"/>
      <c r="I4" s="189"/>
      <c r="J4" s="189"/>
      <c r="K4" s="189"/>
      <c r="L4" s="189"/>
      <c r="M4" s="189"/>
      <c r="N4" s="189"/>
      <c r="O4" s="189"/>
      <c r="P4" s="189"/>
    </row>
    <row r="5" spans="1:16">
      <c r="A5" s="189"/>
      <c r="B5" s="189"/>
      <c r="C5" s="189"/>
      <c r="D5" s="189"/>
      <c r="E5" s="189"/>
      <c r="F5" s="189"/>
      <c r="G5" s="189"/>
      <c r="H5" s="189"/>
      <c r="I5" s="189"/>
      <c r="J5" s="189"/>
      <c r="K5" s="189"/>
      <c r="L5" s="189"/>
      <c r="M5" s="189"/>
      <c r="N5" s="189"/>
      <c r="O5" s="189"/>
      <c r="P5" s="189"/>
    </row>
    <row r="6" spans="1:16">
      <c r="A6" s="189"/>
      <c r="B6" s="189" t="s">
        <v>5</v>
      </c>
      <c r="C6" s="189"/>
      <c r="D6" s="189"/>
      <c r="E6" s="189"/>
      <c r="F6" s="189"/>
      <c r="G6" s="189"/>
      <c r="H6" s="189"/>
      <c r="I6" s="189"/>
      <c r="J6" s="189"/>
      <c r="K6" s="189"/>
      <c r="L6" s="189"/>
      <c r="M6" s="189"/>
      <c r="N6" s="189"/>
      <c r="O6" s="189"/>
      <c r="P6" s="189"/>
    </row>
    <row r="7" spans="1:16">
      <c r="A7" s="189"/>
      <c r="B7" s="125" t="s">
        <v>6</v>
      </c>
      <c r="C7" s="125" t="s">
        <v>7</v>
      </c>
      <c r="D7" s="189"/>
      <c r="E7" s="189"/>
      <c r="F7" s="189"/>
      <c r="G7" s="189"/>
      <c r="H7" s="189"/>
      <c r="I7" s="189"/>
      <c r="J7" s="189"/>
      <c r="K7" s="189"/>
      <c r="L7" s="189"/>
      <c r="M7" s="189"/>
      <c r="N7" s="189"/>
      <c r="O7" s="189"/>
      <c r="P7" s="189"/>
    </row>
    <row r="8" spans="1:16">
      <c r="A8" s="189"/>
      <c r="B8" s="297" t="s">
        <v>8</v>
      </c>
      <c r="C8" s="298" t="s">
        <v>9</v>
      </c>
      <c r="D8" s="189"/>
      <c r="E8" s="189"/>
      <c r="F8" s="189"/>
      <c r="G8" s="189"/>
      <c r="H8" s="189"/>
      <c r="I8" s="189"/>
      <c r="J8" s="189"/>
      <c r="K8" s="189"/>
      <c r="L8" s="189"/>
      <c r="M8" s="189"/>
      <c r="N8" s="189"/>
      <c r="O8" s="189"/>
      <c r="P8" s="189"/>
    </row>
    <row r="9" spans="1:16">
      <c r="A9" s="189"/>
      <c r="B9" s="297" t="s">
        <v>10</v>
      </c>
      <c r="C9" s="298" t="s">
        <v>9</v>
      </c>
      <c r="D9" s="189"/>
      <c r="E9" s="189"/>
      <c r="F9" s="189"/>
      <c r="G9" s="189"/>
      <c r="H9" s="189"/>
      <c r="I9" s="189"/>
      <c r="J9" s="189"/>
      <c r="K9" s="189"/>
      <c r="L9" s="189"/>
      <c r="M9" s="189"/>
      <c r="N9" s="189"/>
      <c r="O9" s="189"/>
      <c r="P9" s="189"/>
    </row>
    <row r="10" spans="1:16">
      <c r="A10" s="189"/>
      <c r="B10" s="297" t="s">
        <v>11</v>
      </c>
      <c r="C10" s="298" t="s">
        <v>9</v>
      </c>
      <c r="D10" s="189"/>
      <c r="E10" s="189"/>
      <c r="F10" s="189"/>
      <c r="G10" s="189"/>
      <c r="H10" s="189"/>
      <c r="I10" s="189"/>
      <c r="J10" s="189"/>
      <c r="K10" s="189"/>
      <c r="L10" s="189"/>
      <c r="M10" s="189"/>
      <c r="N10" s="189"/>
      <c r="O10" s="189"/>
      <c r="P10" s="189"/>
    </row>
    <row r="11" spans="1:16">
      <c r="A11" s="189"/>
      <c r="B11" s="297" t="s">
        <v>12</v>
      </c>
      <c r="C11" s="298" t="s">
        <v>9</v>
      </c>
      <c r="D11" s="189"/>
      <c r="E11" s="189"/>
      <c r="F11" s="189"/>
      <c r="G11" s="189"/>
      <c r="H11" s="189"/>
      <c r="I11" s="189"/>
      <c r="J11" s="189"/>
      <c r="K11" s="189"/>
      <c r="L11" s="189"/>
      <c r="M11" s="189"/>
      <c r="N11" s="189"/>
      <c r="O11" s="189"/>
      <c r="P11" s="189"/>
    </row>
    <row r="12" spans="1:16">
      <c r="A12" s="189"/>
      <c r="B12" s="299" t="s">
        <v>13</v>
      </c>
      <c r="C12" s="298" t="s">
        <v>9</v>
      </c>
      <c r="D12" s="189"/>
      <c r="E12" s="189"/>
      <c r="F12" s="189"/>
      <c r="G12" s="189"/>
      <c r="H12" s="189"/>
      <c r="I12" s="189"/>
      <c r="J12" s="189"/>
      <c r="K12" s="189"/>
      <c r="L12" s="189"/>
      <c r="M12" s="189"/>
      <c r="N12" s="189"/>
      <c r="O12" s="189"/>
      <c r="P12" s="189"/>
    </row>
    <row r="13" spans="1:16">
      <c r="A13" s="189"/>
      <c r="B13" s="300" t="s">
        <v>14</v>
      </c>
      <c r="C13" s="298" t="s">
        <v>9</v>
      </c>
      <c r="D13" s="189"/>
      <c r="E13" s="189"/>
      <c r="F13" s="189"/>
      <c r="G13" s="189"/>
      <c r="H13" s="189"/>
      <c r="I13" s="189"/>
      <c r="J13" s="189"/>
      <c r="K13" s="189"/>
      <c r="L13" s="189"/>
      <c r="M13" s="189"/>
      <c r="N13" s="189"/>
      <c r="O13" s="189"/>
      <c r="P13" s="189"/>
    </row>
    <row r="14" spans="1:16" ht="15.75" thickBot="1">
      <c r="A14" s="189"/>
      <c r="B14" s="301" t="s">
        <v>15</v>
      </c>
      <c r="C14" s="302" t="s">
        <v>9</v>
      </c>
      <c r="D14" s="189"/>
      <c r="E14" s="189"/>
      <c r="F14" s="189"/>
      <c r="G14" s="189"/>
      <c r="H14" s="189"/>
      <c r="I14" s="189"/>
      <c r="J14" s="189"/>
      <c r="K14" s="189"/>
      <c r="L14" s="189"/>
      <c r="M14" s="189"/>
      <c r="N14" s="189"/>
      <c r="O14" s="189"/>
      <c r="P14" s="189"/>
    </row>
    <row r="15" spans="1:16">
      <c r="A15" s="189"/>
      <c r="B15" s="303"/>
      <c r="C15" s="303"/>
      <c r="D15" s="189"/>
      <c r="E15" s="189"/>
      <c r="F15" s="189"/>
      <c r="G15" s="189"/>
      <c r="H15" s="189"/>
      <c r="I15" s="189"/>
      <c r="J15" s="189"/>
      <c r="K15" s="189"/>
      <c r="L15" s="189"/>
      <c r="M15" s="189"/>
      <c r="N15" s="189"/>
      <c r="O15" s="189"/>
      <c r="P15" s="189"/>
    </row>
    <row r="16" spans="1:16">
      <c r="A16" s="189"/>
      <c r="B16" s="189" t="s">
        <v>16</v>
      </c>
      <c r="C16" s="189"/>
      <c r="D16" s="189"/>
      <c r="E16" s="189"/>
      <c r="F16" s="189"/>
      <c r="G16" s="189"/>
      <c r="H16" s="189"/>
      <c r="I16" s="189"/>
      <c r="J16" s="189"/>
      <c r="K16" s="189"/>
      <c r="L16" s="189"/>
      <c r="M16" s="189"/>
      <c r="N16" s="189"/>
      <c r="O16" s="189"/>
      <c r="P16" s="189"/>
    </row>
    <row r="17" spans="1:16">
      <c r="A17" s="189"/>
      <c r="B17" s="125" t="s">
        <v>17</v>
      </c>
      <c r="C17" s="125"/>
      <c r="D17" s="189"/>
      <c r="E17" s="189"/>
      <c r="F17" s="189"/>
      <c r="G17" s="189"/>
      <c r="H17" s="189"/>
      <c r="I17" s="189"/>
      <c r="J17" s="189"/>
      <c r="K17" s="189"/>
      <c r="L17" s="189"/>
      <c r="M17" s="189"/>
      <c r="N17" s="189"/>
      <c r="O17" s="189"/>
      <c r="P17" s="189"/>
    </row>
    <row r="18" spans="1:16">
      <c r="A18" s="189"/>
      <c r="B18" s="297" t="s">
        <v>18</v>
      </c>
      <c r="C18" s="298" t="s">
        <v>19</v>
      </c>
      <c r="D18" s="189"/>
      <c r="E18" s="189"/>
      <c r="F18" s="189"/>
      <c r="G18" s="189"/>
      <c r="H18" s="189"/>
      <c r="I18" s="189"/>
      <c r="J18" s="189"/>
      <c r="K18" s="189"/>
      <c r="L18" s="189"/>
      <c r="M18" s="189"/>
      <c r="N18" s="189"/>
      <c r="O18" s="189"/>
      <c r="P18" s="189"/>
    </row>
    <row r="19" spans="1:16">
      <c r="A19" s="189"/>
      <c r="B19" s="297" t="s">
        <v>20</v>
      </c>
      <c r="C19" s="298" t="s">
        <v>19</v>
      </c>
      <c r="D19" s="189"/>
      <c r="E19" s="189"/>
      <c r="F19" s="189"/>
      <c r="G19" s="189"/>
      <c r="H19" s="189"/>
      <c r="I19" s="189"/>
      <c r="J19" s="189"/>
      <c r="K19" s="189"/>
      <c r="L19" s="189"/>
      <c r="M19" s="189"/>
      <c r="N19" s="189"/>
      <c r="O19" s="189"/>
      <c r="P19" s="189"/>
    </row>
    <row r="20" spans="1:16">
      <c r="A20" s="189"/>
      <c r="B20" s="297" t="s">
        <v>21</v>
      </c>
      <c r="C20" s="298" t="s">
        <v>19</v>
      </c>
      <c r="D20" s="189"/>
      <c r="E20" s="189"/>
      <c r="F20" s="189"/>
      <c r="G20" s="189"/>
      <c r="H20" s="189"/>
      <c r="I20" s="189"/>
      <c r="J20" s="189"/>
      <c r="K20" s="189"/>
      <c r="L20" s="189"/>
      <c r="M20" s="189"/>
      <c r="N20" s="189"/>
      <c r="O20" s="189"/>
      <c r="P20" s="189"/>
    </row>
    <row r="21" spans="1:16">
      <c r="A21" s="189"/>
      <c r="B21" s="297" t="s">
        <v>22</v>
      </c>
      <c r="C21" s="298" t="s">
        <v>19</v>
      </c>
      <c r="D21" s="189"/>
      <c r="E21" s="189"/>
      <c r="F21" s="189"/>
      <c r="G21" s="189"/>
      <c r="H21" s="189"/>
      <c r="I21" s="189"/>
      <c r="J21" s="189"/>
      <c r="K21" s="189"/>
      <c r="L21" s="189"/>
      <c r="M21" s="189"/>
      <c r="N21" s="189"/>
      <c r="O21" s="189"/>
      <c r="P21" s="189"/>
    </row>
    <row r="22" spans="1:16">
      <c r="A22" s="189"/>
      <c r="B22" s="297" t="s">
        <v>23</v>
      </c>
      <c r="C22" s="298" t="s">
        <v>19</v>
      </c>
      <c r="D22" s="189"/>
      <c r="E22" s="189"/>
      <c r="F22" s="189"/>
      <c r="G22" s="189"/>
      <c r="H22" s="189"/>
      <c r="I22" s="189"/>
      <c r="J22" s="189"/>
      <c r="K22" s="189"/>
      <c r="L22" s="189"/>
      <c r="M22" s="189"/>
      <c r="N22" s="189"/>
      <c r="O22" s="189"/>
      <c r="P22" s="189"/>
    </row>
    <row r="23" spans="1:16">
      <c r="A23" s="189"/>
      <c r="B23" s="297" t="s">
        <v>24</v>
      </c>
      <c r="C23" s="298" t="s">
        <v>25</v>
      </c>
      <c r="D23" s="189"/>
      <c r="E23" s="189"/>
      <c r="F23" s="189"/>
      <c r="G23" s="189"/>
      <c r="H23" s="189"/>
      <c r="I23" s="189"/>
      <c r="J23" s="189"/>
      <c r="K23" s="189"/>
      <c r="L23" s="189"/>
      <c r="M23" s="189"/>
      <c r="N23" s="189"/>
      <c r="O23" s="189"/>
      <c r="P23" s="189"/>
    </row>
    <row r="24" spans="1:16">
      <c r="A24" s="189"/>
      <c r="B24" s="297" t="s">
        <v>26</v>
      </c>
      <c r="C24" s="298" t="s">
        <v>25</v>
      </c>
      <c r="D24" s="189"/>
      <c r="E24" s="189"/>
      <c r="F24" s="189"/>
      <c r="G24" s="189"/>
      <c r="H24" s="189"/>
      <c r="I24" s="189"/>
      <c r="J24" s="189"/>
      <c r="K24" s="189"/>
      <c r="L24" s="189"/>
      <c r="M24" s="189"/>
      <c r="N24" s="189"/>
      <c r="O24" s="189"/>
      <c r="P24" s="189"/>
    </row>
    <row r="25" spans="1:16">
      <c r="A25" s="189"/>
      <c r="B25" s="297" t="s">
        <v>27</v>
      </c>
      <c r="C25" s="298" t="s">
        <v>25</v>
      </c>
      <c r="D25" s="189"/>
      <c r="E25" s="189"/>
      <c r="F25" s="189"/>
      <c r="G25" s="189"/>
      <c r="H25" s="189"/>
      <c r="I25" s="189"/>
      <c r="J25" s="189"/>
      <c r="K25" s="189"/>
      <c r="L25" s="189"/>
      <c r="M25" s="189"/>
      <c r="N25" s="189"/>
      <c r="O25" s="189"/>
      <c r="P25" s="189"/>
    </row>
    <row r="26" spans="1:16">
      <c r="A26" s="189"/>
      <c r="B26" s="297" t="s">
        <v>28</v>
      </c>
      <c r="C26" s="298" t="s">
        <v>29</v>
      </c>
      <c r="D26" s="189"/>
      <c r="E26" s="189"/>
      <c r="F26" s="189"/>
      <c r="G26" s="189"/>
      <c r="H26" s="189"/>
      <c r="I26" s="189"/>
      <c r="J26" s="189"/>
      <c r="K26" s="189"/>
      <c r="L26" s="189"/>
      <c r="M26" s="189"/>
      <c r="N26" s="189"/>
      <c r="O26" s="189"/>
      <c r="P26" s="189"/>
    </row>
    <row r="27" spans="1:16">
      <c r="A27" s="189"/>
      <c r="B27" s="297" t="s">
        <v>30</v>
      </c>
      <c r="C27" s="298" t="s">
        <v>29</v>
      </c>
      <c r="D27" s="189"/>
      <c r="E27" s="189"/>
      <c r="F27" s="189"/>
      <c r="G27" s="189"/>
      <c r="H27" s="189"/>
      <c r="I27" s="189"/>
      <c r="J27" s="189"/>
      <c r="K27" s="189"/>
      <c r="L27" s="189"/>
      <c r="M27" s="189"/>
      <c r="N27" s="189"/>
      <c r="O27" s="189"/>
      <c r="P27" s="189"/>
    </row>
    <row r="28" spans="1:16">
      <c r="A28" s="189"/>
      <c r="B28" s="297" t="s">
        <v>31</v>
      </c>
      <c r="C28" s="298" t="s">
        <v>29</v>
      </c>
      <c r="D28" s="189"/>
      <c r="E28" s="189"/>
      <c r="F28" s="189"/>
      <c r="G28" s="189"/>
      <c r="H28" s="189"/>
      <c r="I28" s="189"/>
      <c r="J28" s="189"/>
      <c r="K28" s="189"/>
      <c r="L28" s="189"/>
      <c r="M28" s="189"/>
      <c r="N28" s="189"/>
      <c r="O28" s="189"/>
      <c r="P28" s="189"/>
    </row>
    <row r="29" spans="1:16">
      <c r="A29" s="189"/>
      <c r="B29" s="297" t="s">
        <v>32</v>
      </c>
      <c r="C29" s="298" t="s">
        <v>29</v>
      </c>
      <c r="D29" s="189"/>
      <c r="E29" s="189"/>
      <c r="F29" s="189"/>
      <c r="G29" s="189"/>
      <c r="H29" s="189"/>
      <c r="I29" s="189"/>
      <c r="J29" s="189"/>
      <c r="K29" s="189"/>
      <c r="L29" s="189"/>
      <c r="M29" s="189"/>
      <c r="N29" s="189"/>
      <c r="O29" s="189"/>
      <c r="P29" s="189"/>
    </row>
    <row r="30" spans="1:16">
      <c r="A30" s="189"/>
      <c r="B30" s="297" t="s">
        <v>33</v>
      </c>
      <c r="C30" s="298" t="s">
        <v>29</v>
      </c>
      <c r="D30" s="189"/>
      <c r="E30" s="189"/>
      <c r="F30" s="189"/>
      <c r="G30" s="189"/>
      <c r="H30" s="189"/>
      <c r="I30" s="189"/>
      <c r="J30" s="189"/>
      <c r="K30" s="189"/>
      <c r="L30" s="189"/>
      <c r="M30" s="189"/>
      <c r="N30" s="189"/>
      <c r="O30" s="189"/>
      <c r="P30" s="189"/>
    </row>
    <row r="31" spans="1:16">
      <c r="A31" s="189"/>
      <c r="B31" s="297" t="s">
        <v>34</v>
      </c>
      <c r="C31" s="298" t="s">
        <v>29</v>
      </c>
      <c r="D31" s="189"/>
      <c r="E31" s="189"/>
      <c r="F31" s="189"/>
      <c r="G31" s="189"/>
      <c r="H31" s="189"/>
      <c r="I31" s="189"/>
      <c r="J31" s="189"/>
      <c r="K31" s="189"/>
      <c r="L31" s="189"/>
      <c r="M31" s="189"/>
      <c r="N31" s="189"/>
      <c r="O31" s="189"/>
      <c r="P31" s="189"/>
    </row>
    <row r="32" spans="1:16">
      <c r="A32" s="189"/>
      <c r="B32" s="297" t="s">
        <v>35</v>
      </c>
      <c r="C32" s="298" t="s">
        <v>29</v>
      </c>
      <c r="D32" s="189"/>
      <c r="E32" s="189"/>
      <c r="F32" s="189"/>
      <c r="G32" s="189"/>
      <c r="H32" s="189"/>
      <c r="I32" s="189"/>
      <c r="J32" s="189"/>
      <c r="K32" s="189"/>
      <c r="L32" s="189"/>
      <c r="M32" s="189"/>
      <c r="N32" s="189"/>
      <c r="O32" s="189"/>
      <c r="P32" s="189"/>
    </row>
    <row r="33" spans="1:16">
      <c r="A33" s="189"/>
      <c r="B33" s="297" t="s">
        <v>36</v>
      </c>
      <c r="C33" s="298" t="s">
        <v>29</v>
      </c>
      <c r="D33" s="189"/>
      <c r="E33" s="189"/>
      <c r="F33" s="189"/>
      <c r="G33" s="189"/>
      <c r="H33" s="189"/>
      <c r="I33" s="189"/>
      <c r="J33" s="189"/>
      <c r="K33" s="189"/>
      <c r="L33" s="189"/>
      <c r="M33" s="189"/>
      <c r="N33" s="189"/>
      <c r="O33" s="189"/>
      <c r="P33" s="189"/>
    </row>
    <row r="34" spans="1:16">
      <c r="A34" s="189"/>
      <c r="B34" s="297" t="s">
        <v>37</v>
      </c>
      <c r="C34" s="298" t="s">
        <v>29</v>
      </c>
      <c r="D34" s="189"/>
      <c r="E34" s="189"/>
      <c r="F34" s="189"/>
      <c r="G34" s="189"/>
      <c r="H34" s="189"/>
      <c r="I34" s="189"/>
      <c r="J34" s="189"/>
      <c r="K34" s="189"/>
      <c r="L34" s="189"/>
      <c r="M34" s="189"/>
      <c r="N34" s="189"/>
      <c r="O34" s="189"/>
      <c r="P34" s="189"/>
    </row>
    <row r="35" spans="1:16" ht="41.1" customHeight="1">
      <c r="A35" s="189"/>
      <c r="B35" s="304" t="s">
        <v>38</v>
      </c>
      <c r="C35" s="298" t="s">
        <v>29</v>
      </c>
      <c r="D35" s="189"/>
      <c r="E35" s="189"/>
      <c r="F35" s="189"/>
      <c r="G35" s="189"/>
      <c r="H35" s="189"/>
      <c r="I35" s="189"/>
      <c r="J35" s="189"/>
      <c r="K35" s="189"/>
      <c r="L35" s="189"/>
      <c r="M35" s="189"/>
      <c r="N35" s="189"/>
      <c r="O35" s="189"/>
      <c r="P35" s="189"/>
    </row>
    <row r="36" spans="1:16">
      <c r="A36" s="189"/>
      <c r="B36" s="297" t="s">
        <v>39</v>
      </c>
      <c r="C36" s="298" t="s">
        <v>29</v>
      </c>
      <c r="D36" s="189"/>
      <c r="E36" s="189"/>
      <c r="F36" s="189"/>
      <c r="G36" s="189"/>
      <c r="H36" s="189"/>
      <c r="I36" s="189"/>
      <c r="J36" s="189"/>
      <c r="K36" s="189"/>
      <c r="L36" s="189"/>
      <c r="M36" s="189"/>
      <c r="N36" s="189"/>
      <c r="O36" s="189"/>
      <c r="P36" s="189"/>
    </row>
    <row r="37" spans="1:16">
      <c r="A37" s="189"/>
      <c r="B37" s="297" t="s">
        <v>40</v>
      </c>
      <c r="C37" s="298" t="s">
        <v>29</v>
      </c>
      <c r="D37" s="189"/>
      <c r="E37" s="189"/>
      <c r="F37" s="189"/>
      <c r="G37" s="189"/>
      <c r="H37" s="189"/>
      <c r="I37" s="189"/>
      <c r="J37" s="189"/>
      <c r="K37" s="189"/>
      <c r="L37" s="189"/>
      <c r="M37" s="189"/>
      <c r="N37" s="189"/>
      <c r="O37" s="189"/>
      <c r="P37" s="189"/>
    </row>
    <row r="38" spans="1:16">
      <c r="A38" s="189"/>
      <c r="B38" s="297" t="s">
        <v>41</v>
      </c>
      <c r="C38" s="298" t="s">
        <v>29</v>
      </c>
      <c r="D38" s="189"/>
      <c r="E38" s="189"/>
      <c r="F38" s="189"/>
      <c r="G38" s="189"/>
      <c r="H38" s="189"/>
      <c r="I38" s="189"/>
      <c r="J38" s="189"/>
      <c r="K38" s="189"/>
      <c r="L38" s="189"/>
      <c r="M38" s="189"/>
      <c r="N38" s="189"/>
      <c r="O38" s="189"/>
      <c r="P38" s="189"/>
    </row>
    <row r="39" spans="1:16" ht="15.75" thickBot="1">
      <c r="A39" s="189"/>
      <c r="B39" s="301" t="s">
        <v>42</v>
      </c>
      <c r="C39" s="302" t="s">
        <v>29</v>
      </c>
      <c r="D39" s="189"/>
      <c r="E39" s="189"/>
      <c r="F39" s="189"/>
      <c r="G39" s="189"/>
      <c r="H39" s="189"/>
      <c r="I39" s="189"/>
      <c r="J39" s="189"/>
      <c r="K39" s="189"/>
      <c r="L39" s="189"/>
      <c r="M39" s="189"/>
      <c r="N39" s="189"/>
      <c r="O39" s="189"/>
      <c r="P39" s="189"/>
    </row>
    <row r="40" spans="1:16">
      <c r="A40" s="189"/>
      <c r="B40" s="305"/>
      <c r="C40" s="306"/>
      <c r="D40" s="189"/>
      <c r="E40" s="189"/>
      <c r="F40" s="189"/>
      <c r="G40" s="189"/>
      <c r="H40" s="189"/>
      <c r="I40" s="189"/>
      <c r="J40" s="189"/>
      <c r="K40" s="189"/>
      <c r="L40" s="189"/>
      <c r="M40" s="189"/>
      <c r="N40" s="189"/>
      <c r="O40" s="189"/>
      <c r="P40" s="189"/>
    </row>
    <row r="41" spans="1:16">
      <c r="A41" s="189"/>
      <c r="B41" s="189" t="s">
        <v>43</v>
      </c>
      <c r="C41" s="189"/>
      <c r="D41" s="189"/>
      <c r="E41" s="189"/>
      <c r="F41" s="189"/>
      <c r="G41" s="189"/>
      <c r="H41" s="189"/>
      <c r="I41" s="189"/>
      <c r="J41" s="189"/>
      <c r="K41" s="189"/>
      <c r="L41" s="189"/>
      <c r="M41" s="189"/>
      <c r="N41" s="189"/>
      <c r="O41" s="189"/>
      <c r="P41" s="189"/>
    </row>
    <row r="42" spans="1:16">
      <c r="A42" s="189"/>
      <c r="B42" s="125" t="s">
        <v>17</v>
      </c>
      <c r="C42" s="125"/>
      <c r="D42" s="189"/>
      <c r="E42" s="189"/>
      <c r="F42" s="189"/>
      <c r="G42" s="189"/>
      <c r="H42" s="189"/>
      <c r="I42" s="189"/>
      <c r="J42" s="189"/>
      <c r="K42" s="189"/>
      <c r="L42" s="189"/>
      <c r="M42" s="189"/>
      <c r="N42" s="189"/>
      <c r="O42" s="189"/>
      <c r="P42" s="189"/>
    </row>
    <row r="43" spans="1:16">
      <c r="A43" s="189"/>
      <c r="B43" s="307" t="s">
        <v>44</v>
      </c>
      <c r="C43" s="298" t="s">
        <v>45</v>
      </c>
      <c r="D43" s="189"/>
      <c r="E43" s="189"/>
      <c r="F43" s="189"/>
      <c r="G43" s="189"/>
      <c r="H43" s="189"/>
      <c r="I43" s="189"/>
      <c r="J43" s="189"/>
      <c r="K43" s="189"/>
      <c r="L43" s="189"/>
      <c r="M43" s="189"/>
      <c r="N43" s="189"/>
      <c r="O43" s="189"/>
      <c r="P43" s="189"/>
    </row>
    <row r="44" spans="1:16">
      <c r="A44" s="189"/>
      <c r="B44" s="307" t="s">
        <v>46</v>
      </c>
      <c r="C44" s="298" t="s">
        <v>45</v>
      </c>
      <c r="D44" s="189"/>
      <c r="E44" s="189"/>
      <c r="F44" s="189"/>
      <c r="G44" s="189"/>
      <c r="H44" s="189"/>
      <c r="I44" s="189"/>
      <c r="J44" s="189"/>
      <c r="K44" s="189"/>
      <c r="L44" s="189"/>
      <c r="M44" s="189"/>
      <c r="N44" s="189"/>
      <c r="O44" s="189"/>
      <c r="P44" s="189"/>
    </row>
    <row r="45" spans="1:16">
      <c r="A45" s="189"/>
      <c r="B45" s="307" t="s">
        <v>47</v>
      </c>
      <c r="C45" s="298" t="s">
        <v>45</v>
      </c>
      <c r="D45" s="189"/>
      <c r="E45" s="189"/>
      <c r="F45" s="189"/>
      <c r="G45" s="189"/>
      <c r="H45" s="189"/>
      <c r="I45" s="189"/>
      <c r="J45" s="189"/>
      <c r="K45" s="189"/>
      <c r="L45" s="189"/>
      <c r="M45" s="189"/>
      <c r="N45" s="189"/>
      <c r="O45" s="189"/>
      <c r="P45" s="189"/>
    </row>
    <row r="46" spans="1:16">
      <c r="A46" s="189"/>
      <c r="B46" s="307" t="s">
        <v>48</v>
      </c>
      <c r="C46" s="298" t="s">
        <v>45</v>
      </c>
      <c r="D46" s="189"/>
      <c r="E46" s="189"/>
      <c r="F46" s="189"/>
      <c r="G46" s="189"/>
      <c r="H46" s="189"/>
      <c r="I46" s="189"/>
      <c r="J46" s="189"/>
      <c r="K46" s="189"/>
      <c r="L46" s="189"/>
      <c r="M46" s="189"/>
      <c r="N46" s="189"/>
      <c r="O46" s="189"/>
      <c r="P46" s="189"/>
    </row>
    <row r="47" spans="1:16">
      <c r="A47" s="189"/>
      <c r="B47" s="307" t="s">
        <v>49</v>
      </c>
      <c r="C47" s="298" t="s">
        <v>45</v>
      </c>
      <c r="D47" s="189"/>
      <c r="E47" s="189"/>
      <c r="F47" s="189"/>
      <c r="G47" s="189"/>
      <c r="H47" s="189"/>
      <c r="I47" s="189"/>
      <c r="J47" s="189"/>
      <c r="K47" s="189"/>
      <c r="L47" s="189"/>
      <c r="M47" s="189"/>
      <c r="N47" s="189"/>
      <c r="O47" s="189"/>
      <c r="P47" s="189"/>
    </row>
    <row r="48" spans="1:16">
      <c r="A48" s="189"/>
      <c r="B48" s="307" t="s">
        <v>50</v>
      </c>
      <c r="C48" s="298" t="s">
        <v>45</v>
      </c>
      <c r="D48" s="189"/>
      <c r="E48" s="189"/>
      <c r="F48" s="189"/>
      <c r="G48" s="189"/>
      <c r="H48" s="189"/>
      <c r="I48" s="189"/>
      <c r="J48" s="189"/>
      <c r="K48" s="189"/>
      <c r="L48" s="189"/>
      <c r="M48" s="189"/>
      <c r="N48" s="189"/>
      <c r="O48" s="189"/>
      <c r="P48" s="189"/>
    </row>
    <row r="49" spans="1:16">
      <c r="A49" s="189"/>
      <c r="B49" s="308" t="s">
        <v>51</v>
      </c>
      <c r="C49" s="298" t="s">
        <v>45</v>
      </c>
      <c r="D49" s="189"/>
      <c r="E49" s="189"/>
      <c r="F49" s="189"/>
      <c r="G49" s="189"/>
      <c r="H49" s="189"/>
      <c r="I49" s="189"/>
      <c r="J49" s="189"/>
      <c r="K49" s="189"/>
      <c r="L49" s="189"/>
      <c r="M49" s="189"/>
      <c r="N49" s="189"/>
      <c r="O49" s="189"/>
      <c r="P49" s="189"/>
    </row>
    <row r="50" spans="1:16">
      <c r="A50" s="189"/>
      <c r="B50" s="308" t="s">
        <v>52</v>
      </c>
      <c r="C50" s="298" t="s">
        <v>53</v>
      </c>
      <c r="D50" s="189"/>
      <c r="E50" s="189"/>
      <c r="F50" s="189"/>
      <c r="G50" s="189"/>
      <c r="H50" s="189"/>
      <c r="I50" s="189"/>
      <c r="J50" s="189"/>
      <c r="K50" s="189"/>
      <c r="L50" s="189"/>
      <c r="M50" s="189"/>
      <c r="N50" s="189"/>
      <c r="O50" s="189"/>
      <c r="P50" s="189"/>
    </row>
    <row r="51" spans="1:16" ht="15.75" thickBot="1">
      <c r="A51" s="189"/>
      <c r="B51" s="301" t="s">
        <v>54</v>
      </c>
      <c r="C51" s="302" t="s">
        <v>54</v>
      </c>
      <c r="D51" s="189"/>
      <c r="E51" s="189"/>
      <c r="F51" s="189"/>
      <c r="G51" s="189"/>
      <c r="H51" s="189"/>
      <c r="I51" s="189"/>
      <c r="J51" s="189"/>
      <c r="K51" s="189"/>
      <c r="L51" s="189"/>
      <c r="M51" s="189"/>
      <c r="N51" s="189"/>
      <c r="O51" s="189"/>
      <c r="P51" s="189"/>
    </row>
    <row r="52" spans="1:16">
      <c r="A52" s="189"/>
      <c r="B52" s="166"/>
      <c r="C52" s="306"/>
      <c r="D52" s="189"/>
      <c r="E52" s="189"/>
      <c r="F52" s="189"/>
      <c r="G52" s="189"/>
      <c r="H52" s="189"/>
      <c r="I52" s="189"/>
      <c r="J52" s="189"/>
      <c r="K52" s="189"/>
      <c r="L52" s="189"/>
      <c r="M52" s="189"/>
      <c r="N52" s="189"/>
      <c r="O52" s="189"/>
      <c r="P52" s="189"/>
    </row>
    <row r="53" spans="1:16">
      <c r="A53" s="189"/>
      <c r="B53" s="189" t="s">
        <v>55</v>
      </c>
      <c r="C53" s="189"/>
      <c r="D53" s="189"/>
      <c r="E53" s="189"/>
      <c r="F53" s="189"/>
      <c r="G53" s="189"/>
      <c r="H53" s="189"/>
      <c r="I53" s="189"/>
      <c r="J53" s="189"/>
      <c r="K53" s="189"/>
      <c r="L53" s="189"/>
      <c r="M53" s="189"/>
      <c r="N53" s="189"/>
      <c r="O53" s="189"/>
      <c r="P53" s="189"/>
    </row>
    <row r="54" spans="1:16">
      <c r="A54" s="189"/>
      <c r="B54" s="125" t="s">
        <v>17</v>
      </c>
      <c r="C54" s="125"/>
      <c r="D54" s="189"/>
      <c r="E54" s="189"/>
      <c r="F54" s="189"/>
      <c r="G54" s="189"/>
      <c r="H54" s="189"/>
      <c r="I54" s="189"/>
      <c r="J54" s="189"/>
      <c r="K54" s="189"/>
      <c r="L54" s="189"/>
      <c r="M54" s="189"/>
      <c r="N54" s="189"/>
      <c r="O54" s="189"/>
      <c r="P54" s="189"/>
    </row>
    <row r="55" spans="1:16">
      <c r="A55" s="189"/>
      <c r="B55" s="309" t="s">
        <v>56</v>
      </c>
      <c r="C55" s="298" t="s">
        <v>57</v>
      </c>
      <c r="D55" s="189"/>
      <c r="E55" s="189"/>
      <c r="F55" s="189"/>
      <c r="G55" s="189"/>
      <c r="H55" s="189"/>
      <c r="I55" s="189"/>
      <c r="J55" s="189"/>
      <c r="K55" s="189"/>
      <c r="L55" s="189"/>
      <c r="M55" s="189"/>
      <c r="N55" s="189"/>
      <c r="O55" s="189"/>
      <c r="P55" s="189"/>
    </row>
    <row r="56" spans="1:16">
      <c r="A56" s="189"/>
      <c r="B56" s="310" t="s">
        <v>58</v>
      </c>
      <c r="C56" s="298" t="s">
        <v>57</v>
      </c>
      <c r="D56" s="189"/>
      <c r="E56" s="189"/>
      <c r="F56" s="189"/>
      <c r="G56" s="189"/>
      <c r="H56" s="189"/>
      <c r="I56" s="189"/>
      <c r="J56" s="189"/>
      <c r="K56" s="189"/>
      <c r="L56" s="189"/>
      <c r="M56" s="189"/>
      <c r="N56" s="189"/>
      <c r="O56" s="189"/>
      <c r="P56" s="189"/>
    </row>
    <row r="57" spans="1:16">
      <c r="A57" s="189"/>
      <c r="B57" s="310" t="s">
        <v>59</v>
      </c>
      <c r="C57" s="298" t="s">
        <v>57</v>
      </c>
      <c r="D57" s="189"/>
      <c r="E57" s="189"/>
      <c r="F57" s="189"/>
      <c r="G57" s="189"/>
      <c r="H57" s="189"/>
      <c r="I57" s="189"/>
      <c r="J57" s="189"/>
      <c r="K57" s="189"/>
      <c r="L57" s="189"/>
      <c r="M57" s="189"/>
      <c r="N57" s="189"/>
      <c r="O57" s="189"/>
      <c r="P57" s="189"/>
    </row>
    <row r="58" spans="1:16">
      <c r="A58" s="189"/>
      <c r="B58" s="310" t="s">
        <v>60</v>
      </c>
      <c r="C58" s="298" t="s">
        <v>57</v>
      </c>
      <c r="D58" s="189"/>
      <c r="E58" s="189"/>
      <c r="F58" s="189"/>
      <c r="G58" s="189"/>
      <c r="H58" s="189"/>
      <c r="I58" s="189"/>
      <c r="J58" s="189"/>
      <c r="K58" s="189"/>
      <c r="L58" s="189"/>
      <c r="M58" s="189"/>
      <c r="N58" s="189"/>
      <c r="O58" s="189"/>
      <c r="P58" s="189"/>
    </row>
    <row r="59" spans="1:16">
      <c r="A59" s="189"/>
      <c r="B59" s="310" t="s">
        <v>61</v>
      </c>
      <c r="C59" s="298" t="s">
        <v>57</v>
      </c>
      <c r="D59" s="189"/>
      <c r="E59" s="189"/>
      <c r="F59" s="189"/>
      <c r="G59" s="189"/>
      <c r="H59" s="189"/>
      <c r="I59" s="189"/>
      <c r="J59" s="189"/>
      <c r="K59" s="189"/>
      <c r="L59" s="189"/>
      <c r="M59" s="189"/>
      <c r="N59" s="189"/>
      <c r="O59" s="189"/>
      <c r="P59" s="189"/>
    </row>
    <row r="60" spans="1:16">
      <c r="A60" s="189"/>
      <c r="B60" s="310" t="s">
        <v>62</v>
      </c>
      <c r="C60" s="298" t="s">
        <v>57</v>
      </c>
      <c r="D60" s="189"/>
      <c r="E60" s="189"/>
      <c r="F60" s="189"/>
      <c r="G60" s="189"/>
      <c r="H60" s="189"/>
      <c r="I60" s="189"/>
      <c r="J60" s="189"/>
      <c r="K60" s="189"/>
      <c r="L60" s="189"/>
      <c r="M60" s="189"/>
      <c r="N60" s="189"/>
      <c r="O60" s="189"/>
      <c r="P60" s="189"/>
    </row>
    <row r="61" spans="1:16" ht="28.5">
      <c r="A61" s="189"/>
      <c r="B61" s="310" t="s">
        <v>63</v>
      </c>
      <c r="C61" s="298" t="s">
        <v>57</v>
      </c>
      <c r="D61" s="189"/>
      <c r="E61" s="189"/>
      <c r="F61" s="189"/>
      <c r="G61" s="189"/>
      <c r="H61" s="189"/>
      <c r="I61" s="189"/>
      <c r="J61" s="189"/>
      <c r="K61" s="189"/>
      <c r="L61" s="189"/>
      <c r="M61" s="189"/>
      <c r="N61" s="189"/>
      <c r="O61" s="189"/>
      <c r="P61" s="189"/>
    </row>
    <row r="62" spans="1:16">
      <c r="A62" s="189"/>
      <c r="B62" s="309" t="s">
        <v>64</v>
      </c>
      <c r="C62" s="298" t="s">
        <v>65</v>
      </c>
      <c r="D62" s="189"/>
      <c r="E62" s="189"/>
      <c r="F62" s="189"/>
      <c r="G62" s="189"/>
      <c r="H62" s="189"/>
      <c r="I62" s="189"/>
      <c r="J62" s="189"/>
      <c r="K62" s="189"/>
      <c r="L62" s="189"/>
      <c r="M62" s="189"/>
      <c r="N62" s="189"/>
      <c r="O62" s="189"/>
      <c r="P62" s="189"/>
    </row>
    <row r="63" spans="1:16">
      <c r="A63" s="189"/>
      <c r="B63" s="309" t="s">
        <v>66</v>
      </c>
      <c r="C63" s="298" t="s">
        <v>65</v>
      </c>
      <c r="D63" s="189"/>
      <c r="E63" s="189"/>
      <c r="F63" s="189"/>
      <c r="G63" s="189"/>
      <c r="H63" s="189"/>
      <c r="I63" s="189"/>
      <c r="J63" s="189"/>
      <c r="K63" s="189"/>
      <c r="L63" s="189"/>
      <c r="M63" s="189"/>
      <c r="N63" s="189"/>
      <c r="O63" s="189"/>
      <c r="P63" s="189"/>
    </row>
    <row r="64" spans="1:16">
      <c r="A64" s="189"/>
      <c r="B64" s="309" t="s">
        <v>67</v>
      </c>
      <c r="C64" s="298" t="s">
        <v>65</v>
      </c>
      <c r="D64" s="189"/>
      <c r="E64" s="189"/>
      <c r="F64" s="189"/>
      <c r="G64" s="189"/>
      <c r="H64" s="189"/>
      <c r="I64" s="189"/>
      <c r="J64" s="189"/>
      <c r="K64" s="189"/>
      <c r="L64" s="189"/>
      <c r="M64" s="189"/>
      <c r="N64" s="189"/>
      <c r="O64" s="189"/>
      <c r="P64" s="189"/>
    </row>
    <row r="65" spans="1:16">
      <c r="A65" s="189"/>
      <c r="B65" s="309" t="s">
        <v>68</v>
      </c>
      <c r="C65" s="298" t="s">
        <v>65</v>
      </c>
      <c r="D65" s="189"/>
      <c r="E65" s="189"/>
      <c r="F65" s="189"/>
      <c r="G65" s="189"/>
      <c r="H65" s="189"/>
      <c r="I65" s="189"/>
      <c r="J65" s="189"/>
      <c r="K65" s="189"/>
      <c r="L65" s="189"/>
      <c r="M65" s="189"/>
      <c r="N65" s="189"/>
      <c r="O65" s="189"/>
      <c r="P65" s="189"/>
    </row>
    <row r="66" spans="1:16">
      <c r="A66" s="189"/>
      <c r="B66" s="309" t="s">
        <v>69</v>
      </c>
      <c r="C66" s="298" t="s">
        <v>65</v>
      </c>
      <c r="D66" s="189"/>
      <c r="E66" s="189"/>
      <c r="F66" s="189"/>
      <c r="G66" s="189"/>
      <c r="H66" s="189"/>
      <c r="I66" s="189"/>
      <c r="J66" s="189"/>
      <c r="K66" s="189"/>
      <c r="L66" s="189"/>
      <c r="M66" s="189"/>
      <c r="N66" s="189"/>
      <c r="O66" s="189"/>
      <c r="P66" s="189"/>
    </row>
    <row r="67" spans="1:16">
      <c r="A67" s="189"/>
      <c r="B67" s="309" t="s">
        <v>70</v>
      </c>
      <c r="C67" s="298" t="s">
        <v>71</v>
      </c>
      <c r="D67" s="189"/>
      <c r="E67" s="189"/>
      <c r="F67" s="189"/>
      <c r="G67" s="189"/>
      <c r="H67" s="189"/>
      <c r="I67" s="189"/>
      <c r="J67" s="189"/>
      <c r="K67" s="189"/>
      <c r="L67" s="189"/>
      <c r="M67" s="189"/>
      <c r="N67" s="189"/>
      <c r="O67" s="189"/>
      <c r="P67" s="189"/>
    </row>
    <row r="68" spans="1:16">
      <c r="A68" s="189"/>
      <c r="B68" s="309" t="s">
        <v>72</v>
      </c>
      <c r="C68" s="298" t="s">
        <v>73</v>
      </c>
      <c r="D68" s="189"/>
      <c r="E68" s="189"/>
      <c r="F68" s="189"/>
      <c r="G68" s="189"/>
      <c r="H68" s="189"/>
      <c r="I68" s="189"/>
      <c r="J68" s="189"/>
      <c r="K68" s="189"/>
      <c r="L68" s="189"/>
      <c r="M68" s="189"/>
      <c r="N68" s="189"/>
      <c r="O68" s="189"/>
      <c r="P68" s="189"/>
    </row>
    <row r="69" spans="1:16">
      <c r="A69" s="189"/>
      <c r="B69" s="309" t="s">
        <v>74</v>
      </c>
      <c r="C69" s="298" t="s">
        <v>73</v>
      </c>
      <c r="D69" s="189"/>
      <c r="E69" s="189"/>
      <c r="F69" s="189"/>
      <c r="G69" s="189"/>
      <c r="H69" s="189"/>
      <c r="I69" s="189"/>
      <c r="J69" s="189"/>
      <c r="K69" s="189"/>
      <c r="L69" s="189"/>
      <c r="M69" s="189"/>
      <c r="N69" s="189"/>
      <c r="O69" s="189"/>
      <c r="P69" s="189"/>
    </row>
    <row r="70" spans="1:16">
      <c r="A70" s="189"/>
      <c r="B70" s="309" t="s">
        <v>75</v>
      </c>
      <c r="C70" s="298" t="s">
        <v>76</v>
      </c>
      <c r="D70" s="189"/>
      <c r="E70" s="189"/>
      <c r="F70" s="189"/>
      <c r="G70" s="189"/>
      <c r="H70" s="189"/>
      <c r="I70" s="189"/>
      <c r="J70" s="189"/>
      <c r="K70" s="189"/>
      <c r="L70" s="189"/>
      <c r="M70" s="189"/>
      <c r="N70" s="189"/>
      <c r="O70" s="189"/>
      <c r="P70" s="189"/>
    </row>
    <row r="71" spans="1:16">
      <c r="A71" s="189"/>
      <c r="B71" s="309" t="s">
        <v>77</v>
      </c>
      <c r="C71" s="298" t="s">
        <v>76</v>
      </c>
      <c r="D71" s="189"/>
      <c r="E71" s="189"/>
      <c r="F71" s="189"/>
      <c r="G71" s="189"/>
      <c r="H71" s="189"/>
      <c r="I71" s="189"/>
      <c r="J71" s="189"/>
      <c r="K71" s="189"/>
      <c r="L71" s="189"/>
      <c r="M71" s="189"/>
      <c r="N71" s="189"/>
      <c r="O71" s="189"/>
      <c r="P71" s="189"/>
    </row>
    <row r="72" spans="1:16">
      <c r="A72" s="189"/>
      <c r="B72" s="309" t="s">
        <v>49</v>
      </c>
      <c r="C72" s="298" t="s">
        <v>76</v>
      </c>
      <c r="D72" s="189"/>
      <c r="E72" s="189"/>
      <c r="F72" s="189"/>
      <c r="G72" s="189"/>
      <c r="H72" s="189"/>
      <c r="I72" s="189"/>
      <c r="J72" s="189"/>
      <c r="K72" s="189"/>
      <c r="L72" s="189"/>
      <c r="M72" s="189"/>
      <c r="N72" s="189"/>
      <c r="O72" s="189"/>
      <c r="P72" s="189"/>
    </row>
    <row r="73" spans="1:16">
      <c r="A73" s="189"/>
      <c r="B73" s="309" t="s">
        <v>78</v>
      </c>
      <c r="C73" s="298" t="s">
        <v>76</v>
      </c>
      <c r="D73" s="189"/>
      <c r="E73" s="189"/>
      <c r="F73" s="189"/>
      <c r="G73" s="189"/>
      <c r="H73" s="189"/>
      <c r="I73" s="189"/>
      <c r="J73" s="189"/>
      <c r="K73" s="189"/>
      <c r="L73" s="189"/>
      <c r="M73" s="189"/>
      <c r="N73" s="189"/>
      <c r="O73" s="189"/>
      <c r="P73" s="189"/>
    </row>
    <row r="74" spans="1:16">
      <c r="A74" s="189"/>
      <c r="B74" s="309" t="s">
        <v>79</v>
      </c>
      <c r="C74" s="298" t="s">
        <v>80</v>
      </c>
      <c r="D74" s="189"/>
      <c r="E74" s="189"/>
      <c r="F74" s="189"/>
      <c r="G74" s="189"/>
      <c r="H74" s="189"/>
      <c r="I74" s="189"/>
      <c r="J74" s="189"/>
      <c r="K74" s="189"/>
      <c r="L74" s="189"/>
      <c r="M74" s="189"/>
      <c r="N74" s="189"/>
      <c r="O74" s="189"/>
      <c r="P74" s="189"/>
    </row>
    <row r="75" spans="1:16">
      <c r="A75" s="189"/>
      <c r="B75" s="309" t="s">
        <v>81</v>
      </c>
      <c r="C75" s="298" t="s">
        <v>80</v>
      </c>
      <c r="D75" s="189"/>
      <c r="E75" s="189"/>
      <c r="F75" s="189"/>
      <c r="G75" s="189"/>
      <c r="H75" s="189"/>
      <c r="I75" s="189"/>
      <c r="J75" s="189"/>
      <c r="K75" s="189"/>
      <c r="L75" s="189"/>
      <c r="M75" s="189"/>
      <c r="N75" s="189"/>
      <c r="O75" s="189"/>
      <c r="P75" s="189"/>
    </row>
    <row r="76" spans="1:16">
      <c r="A76" s="189"/>
      <c r="B76" s="309" t="s">
        <v>82</v>
      </c>
      <c r="C76" s="298" t="s">
        <v>80</v>
      </c>
      <c r="D76" s="189"/>
      <c r="E76" s="189"/>
      <c r="F76" s="189"/>
      <c r="G76" s="189"/>
      <c r="H76" s="189"/>
      <c r="I76" s="189"/>
      <c r="J76" s="189"/>
      <c r="K76" s="189"/>
      <c r="L76" s="189"/>
      <c r="M76" s="189"/>
      <c r="N76" s="189"/>
      <c r="O76" s="189"/>
      <c r="P76" s="189"/>
    </row>
    <row r="77" spans="1:16">
      <c r="A77" s="189"/>
      <c r="B77" s="309" t="s">
        <v>83</v>
      </c>
      <c r="C77" s="298" t="s">
        <v>80</v>
      </c>
      <c r="D77" s="189"/>
      <c r="E77" s="189"/>
      <c r="F77" s="189"/>
      <c r="G77" s="189"/>
      <c r="H77" s="189"/>
      <c r="I77" s="189"/>
      <c r="J77" s="189"/>
      <c r="K77" s="189"/>
      <c r="L77" s="189"/>
      <c r="M77" s="189"/>
      <c r="N77" s="189"/>
      <c r="O77" s="189"/>
      <c r="P77" s="189"/>
    </row>
    <row r="78" spans="1:16" ht="15.75" thickBot="1">
      <c r="A78" s="189"/>
      <c r="B78" s="311" t="s">
        <v>84</v>
      </c>
      <c r="C78" s="302" t="s">
        <v>85</v>
      </c>
      <c r="D78" s="189"/>
      <c r="E78" s="189"/>
      <c r="F78" s="189"/>
      <c r="G78" s="189"/>
      <c r="H78" s="189"/>
      <c r="I78" s="189"/>
      <c r="J78" s="189"/>
      <c r="K78" s="189"/>
      <c r="L78" s="189"/>
      <c r="M78" s="189"/>
      <c r="N78" s="189"/>
      <c r="O78" s="189"/>
      <c r="P78" s="189"/>
    </row>
    <row r="79" spans="1:16">
      <c r="A79" s="189"/>
      <c r="B79" s="306"/>
      <c r="C79" s="306"/>
      <c r="D79" s="189"/>
      <c r="E79" s="189"/>
      <c r="F79" s="189"/>
      <c r="G79" s="189"/>
      <c r="H79" s="189"/>
      <c r="I79" s="189"/>
      <c r="J79" s="189"/>
      <c r="K79" s="189"/>
      <c r="L79" s="189"/>
      <c r="M79" s="189"/>
      <c r="N79" s="189"/>
      <c r="O79" s="189"/>
      <c r="P79" s="189"/>
    </row>
    <row r="80" spans="1:16">
      <c r="A80" s="189"/>
      <c r="B80" s="189" t="s">
        <v>86</v>
      </c>
      <c r="C80" s="189"/>
      <c r="D80" s="189"/>
      <c r="E80" s="189"/>
      <c r="F80" s="189"/>
      <c r="G80" s="189"/>
      <c r="H80" s="189"/>
      <c r="I80" s="189"/>
      <c r="J80" s="189"/>
      <c r="K80" s="189"/>
      <c r="L80" s="189"/>
      <c r="M80" s="189"/>
      <c r="N80" s="189"/>
      <c r="O80" s="189"/>
      <c r="P80" s="189"/>
    </row>
    <row r="81" spans="1:16">
      <c r="A81" s="189"/>
      <c r="B81" s="125" t="s">
        <v>87</v>
      </c>
      <c r="C81" s="125"/>
      <c r="D81" s="189"/>
      <c r="E81" s="189"/>
      <c r="F81" s="189"/>
      <c r="G81" s="189"/>
      <c r="H81" s="189"/>
      <c r="I81" s="189"/>
      <c r="J81" s="189"/>
      <c r="K81" s="189"/>
      <c r="L81" s="189"/>
      <c r="M81" s="189"/>
      <c r="N81" s="189"/>
      <c r="O81" s="189"/>
      <c r="P81" s="189"/>
    </row>
    <row r="82" spans="1:16">
      <c r="A82" s="189"/>
      <c r="B82" s="309" t="s">
        <v>88</v>
      </c>
      <c r="C82" s="298" t="s">
        <v>89</v>
      </c>
      <c r="D82" s="189"/>
      <c r="E82" s="189"/>
      <c r="F82" s="189"/>
      <c r="G82" s="189"/>
      <c r="H82" s="189"/>
      <c r="I82" s="189"/>
      <c r="J82" s="189"/>
      <c r="K82" s="189"/>
      <c r="L82" s="189"/>
      <c r="M82" s="189"/>
      <c r="N82" s="189"/>
      <c r="O82" s="189"/>
      <c r="P82" s="189"/>
    </row>
    <row r="83" spans="1:16">
      <c r="A83" s="189"/>
      <c r="B83" s="309" t="s">
        <v>1079</v>
      </c>
      <c r="C83" s="298" t="s">
        <v>1080</v>
      </c>
      <c r="D83" s="189"/>
      <c r="E83" s="189"/>
      <c r="F83" s="189"/>
      <c r="G83" s="189"/>
      <c r="H83" s="189"/>
      <c r="I83" s="189"/>
      <c r="J83" s="189"/>
      <c r="K83" s="189"/>
      <c r="L83" s="189"/>
      <c r="M83" s="189"/>
      <c r="N83" s="189"/>
      <c r="O83" s="189"/>
      <c r="P83" s="189"/>
    </row>
    <row r="84" spans="1:16">
      <c r="A84" s="189"/>
      <c r="B84" s="309" t="s">
        <v>90</v>
      </c>
      <c r="C84" s="298" t="s">
        <v>73</v>
      </c>
      <c r="D84" s="189"/>
      <c r="E84" s="189"/>
      <c r="F84" s="189"/>
      <c r="G84" s="189"/>
      <c r="H84" s="189"/>
      <c r="I84" s="189"/>
      <c r="J84" s="189"/>
      <c r="K84" s="189"/>
      <c r="L84" s="189"/>
      <c r="M84" s="189"/>
      <c r="N84" s="189"/>
      <c r="O84" s="189"/>
      <c r="P84" s="189"/>
    </row>
    <row r="85" spans="1:16">
      <c r="A85" s="189"/>
      <c r="B85" s="309" t="s">
        <v>91</v>
      </c>
      <c r="C85" s="298" t="s">
        <v>92</v>
      </c>
      <c r="D85" s="189"/>
      <c r="E85" s="189"/>
      <c r="F85" s="189"/>
      <c r="G85" s="189"/>
      <c r="H85" s="189"/>
      <c r="I85" s="189"/>
      <c r="J85" s="189"/>
      <c r="K85" s="189"/>
      <c r="L85" s="189"/>
      <c r="M85" s="189"/>
      <c r="N85" s="189"/>
      <c r="O85" s="189"/>
      <c r="P85" s="189"/>
    </row>
    <row r="86" spans="1:16">
      <c r="A86" s="189"/>
      <c r="B86" s="309" t="s">
        <v>93</v>
      </c>
      <c r="C86" s="298" t="s">
        <v>94</v>
      </c>
      <c r="D86" s="189"/>
      <c r="E86" s="189"/>
      <c r="F86" s="189"/>
      <c r="G86" s="189"/>
      <c r="H86" s="189"/>
      <c r="I86" s="189"/>
      <c r="J86" s="189"/>
      <c r="K86" s="189"/>
      <c r="L86" s="189"/>
      <c r="M86" s="189"/>
      <c r="N86" s="189"/>
      <c r="O86" s="189"/>
      <c r="P86" s="189"/>
    </row>
    <row r="87" spans="1:16" ht="15.75" thickBot="1">
      <c r="A87" s="189"/>
      <c r="B87" s="312" t="s">
        <v>95</v>
      </c>
      <c r="C87" s="302" t="s">
        <v>96</v>
      </c>
      <c r="D87" s="189"/>
      <c r="E87" s="189"/>
      <c r="F87" s="189"/>
      <c r="G87" s="189"/>
      <c r="H87" s="189"/>
      <c r="I87" s="189"/>
      <c r="J87" s="189"/>
      <c r="K87" s="189"/>
      <c r="L87" s="189"/>
      <c r="M87" s="189"/>
      <c r="N87" s="189"/>
      <c r="O87" s="189"/>
      <c r="P87" s="189"/>
    </row>
    <row r="88" spans="1:16">
      <c r="A88" s="189"/>
      <c r="B88" s="52"/>
      <c r="C88" s="52"/>
      <c r="D88" s="189"/>
      <c r="E88" s="189"/>
      <c r="F88" s="189"/>
      <c r="G88" s="189"/>
      <c r="H88" s="189"/>
      <c r="I88" s="189"/>
      <c r="J88" s="189"/>
      <c r="K88" s="189"/>
      <c r="L88" s="189"/>
      <c r="M88" s="189"/>
      <c r="N88" s="189"/>
      <c r="O88" s="189"/>
      <c r="P88" s="189"/>
    </row>
    <row r="89" spans="1:16">
      <c r="A89" s="189"/>
      <c r="D89" s="189"/>
      <c r="E89" s="189"/>
      <c r="F89" s="189"/>
      <c r="G89" s="189"/>
      <c r="H89" s="189"/>
      <c r="I89" s="189"/>
      <c r="J89" s="189"/>
      <c r="K89" s="189"/>
      <c r="L89" s="189"/>
      <c r="M89" s="189"/>
      <c r="N89" s="189"/>
      <c r="O89" s="189"/>
      <c r="P89" s="189"/>
    </row>
    <row r="90" spans="1:16">
      <c r="A90" s="189"/>
      <c r="D90" s="189"/>
      <c r="E90" s="189"/>
      <c r="F90" s="189"/>
      <c r="G90" s="189"/>
      <c r="H90" s="189"/>
      <c r="I90" s="189"/>
      <c r="J90" s="189"/>
      <c r="K90" s="189"/>
      <c r="L90" s="189"/>
      <c r="M90" s="189"/>
      <c r="N90" s="189"/>
      <c r="O90" s="189"/>
      <c r="P90" s="189"/>
    </row>
    <row r="91" spans="1:16">
      <c r="A91" s="189"/>
      <c r="D91" s="189"/>
      <c r="E91" s="189"/>
      <c r="F91" s="189"/>
      <c r="G91" s="189"/>
      <c r="H91" s="189"/>
      <c r="I91" s="189"/>
      <c r="J91" s="189"/>
      <c r="K91" s="189"/>
      <c r="L91" s="189"/>
      <c r="M91" s="189"/>
      <c r="N91" s="189"/>
      <c r="O91" s="189"/>
      <c r="P91" s="189"/>
    </row>
    <row r="92" spans="1:16">
      <c r="A92" s="189"/>
      <c r="D92" s="189"/>
      <c r="E92" s="189"/>
      <c r="F92" s="189"/>
      <c r="G92" s="189"/>
      <c r="H92" s="189"/>
      <c r="I92" s="189"/>
      <c r="J92" s="189"/>
      <c r="K92" s="189"/>
      <c r="L92" s="189"/>
      <c r="M92" s="189"/>
      <c r="N92" s="189"/>
      <c r="O92" s="189"/>
      <c r="P92" s="189"/>
    </row>
    <row r="93" spans="1:16">
      <c r="A93" s="189"/>
      <c r="D93" s="189"/>
      <c r="E93" s="189"/>
      <c r="F93" s="189"/>
      <c r="G93" s="189"/>
      <c r="H93" s="189"/>
      <c r="I93" s="189"/>
      <c r="J93" s="189"/>
      <c r="K93" s="189"/>
      <c r="L93" s="189"/>
      <c r="M93" s="189"/>
      <c r="N93" s="189"/>
      <c r="O93" s="189"/>
      <c r="P93" s="189"/>
    </row>
    <row r="94" spans="1:16">
      <c r="A94" s="189"/>
      <c r="D94" s="189"/>
      <c r="E94" s="189"/>
      <c r="F94" s="189"/>
      <c r="G94" s="189"/>
      <c r="H94" s="189"/>
      <c r="I94" s="189"/>
      <c r="J94" s="189"/>
      <c r="K94" s="189"/>
      <c r="L94" s="189"/>
      <c r="M94" s="189"/>
      <c r="N94" s="189"/>
      <c r="O94" s="189"/>
      <c r="P94" s="189"/>
    </row>
    <row r="95" spans="1:16">
      <c r="A95" s="189"/>
      <c r="D95" s="189"/>
      <c r="E95" s="189"/>
      <c r="F95" s="189"/>
      <c r="G95" s="189"/>
      <c r="H95" s="189"/>
      <c r="I95" s="189"/>
      <c r="J95" s="189"/>
      <c r="K95" s="189"/>
      <c r="L95" s="189"/>
      <c r="M95" s="189"/>
      <c r="N95" s="189"/>
      <c r="O95" s="189"/>
      <c r="P95" s="189"/>
    </row>
    <row r="96" spans="1:16">
      <c r="A96" s="189"/>
      <c r="D96" s="189"/>
      <c r="E96" s="189"/>
      <c r="F96" s="189"/>
      <c r="G96" s="189"/>
      <c r="H96" s="189"/>
      <c r="I96" s="189"/>
      <c r="J96" s="189"/>
      <c r="K96" s="189"/>
      <c r="L96" s="189"/>
      <c r="M96" s="189"/>
      <c r="N96" s="189"/>
      <c r="O96" s="189"/>
      <c r="P96" s="189"/>
    </row>
    <row r="97" spans="1:16">
      <c r="A97" s="189"/>
      <c r="D97" s="189"/>
      <c r="E97" s="189"/>
      <c r="F97" s="189"/>
      <c r="G97" s="189"/>
      <c r="H97" s="189"/>
      <c r="I97" s="189"/>
      <c r="J97" s="189"/>
      <c r="K97" s="189"/>
      <c r="L97" s="189"/>
      <c r="M97" s="189"/>
      <c r="N97" s="189"/>
      <c r="O97" s="189"/>
      <c r="P97" s="189"/>
    </row>
    <row r="98" spans="1:16">
      <c r="A98" s="189"/>
      <c r="D98" s="189"/>
      <c r="E98" s="189"/>
      <c r="F98" s="189"/>
      <c r="G98" s="189"/>
      <c r="H98" s="189"/>
      <c r="I98" s="189"/>
      <c r="J98" s="189"/>
      <c r="K98" s="189"/>
      <c r="L98" s="189"/>
      <c r="M98" s="189"/>
      <c r="N98" s="189"/>
      <c r="O98" s="189"/>
      <c r="P98" s="189"/>
    </row>
    <row r="99" spans="1:16">
      <c r="A99" s="189"/>
      <c r="D99" s="189"/>
      <c r="E99" s="189"/>
      <c r="F99" s="189"/>
      <c r="G99" s="189"/>
      <c r="H99" s="189"/>
      <c r="I99" s="189"/>
      <c r="J99" s="189"/>
      <c r="K99" s="189"/>
      <c r="L99" s="189"/>
      <c r="M99" s="189"/>
      <c r="N99" s="189"/>
      <c r="O99" s="189"/>
      <c r="P99" s="189"/>
    </row>
    <row r="100" spans="1:16">
      <c r="A100" s="189"/>
      <c r="D100" s="189"/>
      <c r="E100" s="189"/>
      <c r="F100" s="189"/>
      <c r="G100" s="189"/>
      <c r="H100" s="189"/>
      <c r="I100" s="189"/>
      <c r="J100" s="189"/>
      <c r="K100" s="189"/>
      <c r="L100" s="189"/>
      <c r="M100" s="189"/>
      <c r="N100" s="189"/>
      <c r="O100" s="189"/>
      <c r="P100" s="189"/>
    </row>
    <row r="101" spans="1:16">
      <c r="A101" s="189"/>
      <c r="D101" s="189"/>
      <c r="E101" s="189"/>
      <c r="F101" s="189"/>
      <c r="G101" s="189"/>
      <c r="H101" s="189"/>
      <c r="I101" s="189"/>
      <c r="J101" s="189"/>
      <c r="K101" s="189"/>
      <c r="L101" s="189"/>
      <c r="M101" s="189"/>
      <c r="N101" s="189"/>
      <c r="O101" s="189"/>
      <c r="P101" s="189"/>
    </row>
    <row r="102" spans="1:16">
      <c r="A102" s="189"/>
      <c r="D102" s="189"/>
      <c r="E102" s="189"/>
      <c r="F102" s="189"/>
      <c r="G102" s="189"/>
      <c r="H102" s="189"/>
      <c r="I102" s="189"/>
      <c r="J102" s="189"/>
      <c r="K102" s="189"/>
      <c r="L102" s="189"/>
      <c r="M102" s="189"/>
      <c r="N102" s="189"/>
      <c r="O102" s="189"/>
      <c r="P102" s="189"/>
    </row>
    <row r="103" spans="1:16">
      <c r="A103" s="189"/>
      <c r="D103" s="189"/>
      <c r="E103" s="189"/>
      <c r="F103" s="189"/>
      <c r="G103" s="189"/>
      <c r="H103" s="189"/>
      <c r="I103" s="189"/>
      <c r="J103" s="189"/>
      <c r="K103" s="189"/>
      <c r="L103" s="189"/>
      <c r="M103" s="189"/>
      <c r="N103" s="189"/>
      <c r="O103" s="189"/>
      <c r="P103" s="189"/>
    </row>
    <row r="104" spans="1:16">
      <c r="A104" s="189"/>
      <c r="D104" s="189"/>
      <c r="E104" s="189"/>
      <c r="F104" s="189"/>
      <c r="G104" s="189"/>
      <c r="H104" s="189"/>
      <c r="I104" s="189"/>
      <c r="J104" s="189"/>
      <c r="K104" s="189"/>
      <c r="L104" s="189"/>
      <c r="M104" s="189"/>
      <c r="N104" s="189"/>
      <c r="O104" s="189"/>
      <c r="P104" s="189"/>
    </row>
    <row r="105" spans="1:16">
      <c r="A105" s="189"/>
      <c r="D105" s="189"/>
      <c r="E105" s="189"/>
      <c r="F105" s="189"/>
      <c r="G105" s="189"/>
      <c r="H105" s="189"/>
      <c r="I105" s="189"/>
      <c r="J105" s="189"/>
      <c r="K105" s="189"/>
      <c r="L105" s="189"/>
      <c r="M105" s="189"/>
      <c r="N105" s="189"/>
      <c r="O105" s="189"/>
      <c r="P105" s="189"/>
    </row>
    <row r="106" spans="1:16">
      <c r="A106" s="189"/>
      <c r="D106" s="189"/>
      <c r="E106" s="189"/>
      <c r="F106" s="189"/>
      <c r="G106" s="189"/>
      <c r="H106" s="189"/>
      <c r="I106" s="189"/>
      <c r="J106" s="189"/>
      <c r="K106" s="189"/>
      <c r="L106" s="189"/>
      <c r="M106" s="189"/>
      <c r="N106" s="189"/>
      <c r="O106" s="189"/>
      <c r="P106" s="189"/>
    </row>
    <row r="107" spans="1:16">
      <c r="A107" s="189"/>
      <c r="D107" s="189"/>
      <c r="E107" s="189"/>
      <c r="F107" s="189"/>
      <c r="G107" s="189"/>
      <c r="H107" s="189"/>
      <c r="I107" s="189"/>
      <c r="J107" s="189"/>
      <c r="K107" s="189"/>
      <c r="L107" s="189"/>
      <c r="M107" s="189"/>
      <c r="N107" s="189"/>
      <c r="O107" s="189"/>
      <c r="P107" s="189"/>
    </row>
    <row r="108" spans="1:16">
      <c r="A108" s="189"/>
      <c r="D108" s="189"/>
      <c r="E108" s="189"/>
      <c r="F108" s="189"/>
      <c r="G108" s="189"/>
      <c r="H108" s="189"/>
      <c r="I108" s="189"/>
      <c r="J108" s="189"/>
      <c r="K108" s="189"/>
      <c r="L108" s="189"/>
      <c r="M108" s="189"/>
      <c r="N108" s="189"/>
      <c r="O108" s="189"/>
      <c r="P108" s="189"/>
    </row>
    <row r="109" spans="1:16">
      <c r="A109" s="189"/>
      <c r="D109" s="189"/>
      <c r="E109" s="189"/>
      <c r="F109" s="189"/>
      <c r="G109" s="189"/>
      <c r="H109" s="189"/>
      <c r="I109" s="189"/>
      <c r="J109" s="189"/>
      <c r="K109" s="189"/>
      <c r="L109" s="189"/>
      <c r="M109" s="189"/>
      <c r="N109" s="189"/>
      <c r="O109" s="189"/>
      <c r="P109" s="189"/>
    </row>
    <row r="110" spans="1:16">
      <c r="A110" s="189"/>
      <c r="D110" s="189"/>
      <c r="E110" s="189"/>
      <c r="F110" s="189"/>
      <c r="G110" s="189"/>
      <c r="H110" s="189"/>
      <c r="I110" s="189"/>
      <c r="J110" s="189"/>
      <c r="K110" s="189"/>
      <c r="L110" s="189"/>
      <c r="M110" s="189"/>
      <c r="N110" s="189"/>
      <c r="O110" s="189"/>
      <c r="P110" s="189"/>
    </row>
    <row r="111" spans="1:16">
      <c r="A111" s="189"/>
      <c r="D111" s="189"/>
      <c r="E111" s="189"/>
      <c r="F111" s="189"/>
      <c r="G111" s="189"/>
      <c r="H111" s="189"/>
      <c r="I111" s="189"/>
      <c r="J111" s="189"/>
      <c r="K111" s="189"/>
      <c r="L111" s="189"/>
      <c r="M111" s="189"/>
      <c r="N111" s="189"/>
      <c r="O111" s="189"/>
      <c r="P111" s="189"/>
    </row>
    <row r="112" spans="1:16">
      <c r="A112" s="189"/>
      <c r="D112" s="189"/>
      <c r="E112" s="189"/>
      <c r="F112" s="189"/>
      <c r="G112" s="189"/>
      <c r="H112" s="189"/>
      <c r="I112" s="189"/>
      <c r="J112" s="189"/>
      <c r="K112" s="189"/>
      <c r="L112" s="189"/>
      <c r="M112" s="189"/>
      <c r="N112" s="189"/>
      <c r="O112" s="189"/>
      <c r="P112" s="189"/>
    </row>
    <row r="113" spans="1:16">
      <c r="A113" s="189"/>
      <c r="D113" s="189"/>
      <c r="E113" s="189"/>
      <c r="F113" s="189"/>
      <c r="G113" s="189"/>
      <c r="H113" s="189"/>
      <c r="I113" s="189"/>
      <c r="J113" s="189"/>
      <c r="K113" s="189"/>
      <c r="L113" s="189"/>
      <c r="M113" s="189"/>
      <c r="N113" s="189"/>
      <c r="O113" s="189"/>
      <c r="P113" s="189"/>
    </row>
    <row r="114" spans="1:16">
      <c r="A114" s="189"/>
      <c r="D114" s="189"/>
      <c r="E114" s="189"/>
      <c r="F114" s="189"/>
      <c r="G114" s="189"/>
      <c r="H114" s="189"/>
      <c r="I114" s="189"/>
      <c r="J114" s="189"/>
      <c r="K114" s="189"/>
      <c r="L114" s="189"/>
      <c r="M114" s="189"/>
      <c r="N114" s="189"/>
      <c r="O114" s="189"/>
      <c r="P114" s="189"/>
    </row>
    <row r="115" spans="1:16">
      <c r="A115" s="189"/>
      <c r="D115" s="189"/>
      <c r="E115" s="189"/>
      <c r="F115" s="189"/>
      <c r="G115" s="189"/>
      <c r="H115" s="189"/>
      <c r="I115" s="189"/>
      <c r="J115" s="189"/>
      <c r="K115" s="189"/>
      <c r="L115" s="189"/>
      <c r="M115" s="189"/>
      <c r="N115" s="189"/>
      <c r="O115" s="189"/>
      <c r="P115" s="189"/>
    </row>
    <row r="116" spans="1:16">
      <c r="A116" s="189"/>
      <c r="D116" s="189"/>
      <c r="E116" s="189"/>
      <c r="F116" s="189"/>
      <c r="G116" s="189"/>
      <c r="H116" s="189"/>
      <c r="I116" s="189"/>
      <c r="J116" s="189"/>
      <c r="K116" s="189"/>
      <c r="L116" s="189"/>
      <c r="M116" s="189"/>
      <c r="N116" s="189"/>
      <c r="O116" s="189"/>
      <c r="P116" s="189"/>
    </row>
    <row r="117" spans="1:16">
      <c r="A117" s="189"/>
      <c r="D117" s="189"/>
      <c r="E117" s="189"/>
      <c r="F117" s="189"/>
      <c r="G117" s="189"/>
      <c r="H117" s="189"/>
      <c r="I117" s="189"/>
      <c r="J117" s="189"/>
      <c r="K117" s="189"/>
      <c r="L117" s="189"/>
      <c r="M117" s="189"/>
      <c r="N117" s="189"/>
      <c r="O117" s="189"/>
      <c r="P117" s="189"/>
    </row>
    <row r="118" spans="1:16">
      <c r="A118" s="189"/>
      <c r="D118" s="189"/>
      <c r="E118" s="189"/>
      <c r="F118" s="189"/>
      <c r="G118" s="189"/>
      <c r="H118" s="189"/>
      <c r="I118" s="189"/>
      <c r="J118" s="189"/>
      <c r="K118" s="189"/>
      <c r="L118" s="189"/>
      <c r="M118" s="189"/>
      <c r="N118" s="189"/>
      <c r="O118" s="189"/>
      <c r="P118" s="189"/>
    </row>
    <row r="119" spans="1:16">
      <c r="A119" s="189"/>
      <c r="D119" s="189"/>
      <c r="E119" s="189"/>
      <c r="F119" s="189"/>
      <c r="G119" s="189"/>
      <c r="H119" s="189"/>
      <c r="I119" s="189"/>
      <c r="J119" s="189"/>
      <c r="K119" s="189"/>
      <c r="L119" s="189"/>
      <c r="M119" s="189"/>
      <c r="N119" s="189"/>
      <c r="O119" s="189"/>
      <c r="P119" s="189"/>
    </row>
    <row r="120" spans="1:16">
      <c r="A120" s="189"/>
      <c r="D120" s="189"/>
      <c r="E120" s="189"/>
      <c r="F120" s="189"/>
      <c r="G120" s="189"/>
      <c r="H120" s="189"/>
      <c r="I120" s="189"/>
      <c r="J120" s="189"/>
      <c r="K120" s="189"/>
      <c r="L120" s="189"/>
      <c r="M120" s="189"/>
      <c r="N120" s="189"/>
      <c r="O120" s="189"/>
      <c r="P120" s="189"/>
    </row>
    <row r="121" spans="1:16">
      <c r="A121" s="189"/>
      <c r="D121" s="189"/>
      <c r="E121" s="189"/>
      <c r="F121" s="189"/>
      <c r="G121" s="189"/>
      <c r="H121" s="189"/>
      <c r="I121" s="189"/>
      <c r="J121" s="189"/>
      <c r="K121" s="189"/>
      <c r="L121" s="189"/>
      <c r="M121" s="189"/>
      <c r="N121" s="189"/>
      <c r="O121" s="189"/>
      <c r="P121" s="189"/>
    </row>
    <row r="122" spans="1:16">
      <c r="A122" s="189"/>
      <c r="D122" s="189"/>
      <c r="E122" s="189"/>
      <c r="F122" s="189"/>
      <c r="G122" s="189"/>
      <c r="H122" s="189"/>
      <c r="I122" s="189"/>
      <c r="J122" s="189"/>
      <c r="K122" s="189"/>
      <c r="L122" s="189"/>
      <c r="M122" s="189"/>
      <c r="N122" s="189"/>
      <c r="O122" s="189"/>
      <c r="P122" s="189"/>
    </row>
    <row r="123" spans="1:16">
      <c r="A123" s="189"/>
      <c r="D123" s="189"/>
      <c r="E123" s="189"/>
      <c r="F123" s="189"/>
      <c r="G123" s="189"/>
      <c r="H123" s="189"/>
      <c r="I123" s="189"/>
      <c r="J123" s="189"/>
      <c r="K123" s="189"/>
      <c r="L123" s="189"/>
      <c r="M123" s="189"/>
      <c r="N123" s="189"/>
      <c r="O123" s="189"/>
      <c r="P123" s="189"/>
    </row>
    <row r="124" spans="1:16">
      <c r="A124" s="189"/>
      <c r="D124" s="189"/>
      <c r="E124" s="189"/>
      <c r="F124" s="189"/>
      <c r="G124" s="189"/>
      <c r="H124" s="189"/>
      <c r="I124" s="189"/>
      <c r="J124" s="189"/>
      <c r="K124" s="189"/>
      <c r="L124" s="189"/>
      <c r="M124" s="189"/>
      <c r="N124" s="189"/>
      <c r="O124" s="189"/>
      <c r="P124" s="189"/>
    </row>
    <row r="125" spans="1:16">
      <c r="A125" s="189"/>
      <c r="D125" s="189"/>
      <c r="E125" s="189"/>
      <c r="F125" s="189"/>
      <c r="G125" s="189"/>
      <c r="H125" s="189"/>
      <c r="I125" s="189"/>
      <c r="J125" s="189"/>
      <c r="K125" s="189"/>
      <c r="L125" s="189"/>
      <c r="M125" s="189"/>
      <c r="N125" s="189"/>
      <c r="O125" s="189"/>
      <c r="P125" s="189"/>
    </row>
    <row r="126" spans="1:16">
      <c r="A126" s="189"/>
      <c r="D126" s="189"/>
      <c r="E126" s="189"/>
      <c r="F126" s="189"/>
      <c r="G126" s="189"/>
      <c r="H126" s="189"/>
      <c r="I126" s="189"/>
      <c r="J126" s="189"/>
      <c r="K126" s="189"/>
      <c r="L126" s="189"/>
      <c r="M126" s="189"/>
      <c r="N126" s="189"/>
      <c r="O126" s="189"/>
      <c r="P126" s="189"/>
    </row>
    <row r="127" spans="1:16">
      <c r="A127" s="189"/>
      <c r="D127" s="189"/>
      <c r="E127" s="189"/>
      <c r="F127" s="189"/>
      <c r="G127" s="189"/>
      <c r="H127" s="189"/>
      <c r="I127" s="189"/>
      <c r="J127" s="189"/>
      <c r="K127" s="189"/>
      <c r="L127" s="189"/>
      <c r="M127" s="189"/>
      <c r="N127" s="189"/>
      <c r="O127" s="189"/>
      <c r="P127" s="189"/>
    </row>
    <row r="128" spans="1:16">
      <c r="A128" s="189"/>
      <c r="D128" s="189"/>
      <c r="E128" s="189"/>
      <c r="F128" s="189"/>
      <c r="G128" s="189"/>
      <c r="H128" s="189"/>
      <c r="I128" s="189"/>
      <c r="J128" s="189"/>
      <c r="K128" s="189"/>
      <c r="L128" s="189"/>
      <c r="M128" s="189"/>
      <c r="N128" s="189"/>
      <c r="O128" s="189"/>
      <c r="P128" s="189"/>
    </row>
    <row r="129" spans="1:16">
      <c r="A129" s="189"/>
      <c r="D129" s="189"/>
      <c r="E129" s="189"/>
      <c r="F129" s="189"/>
      <c r="G129" s="189"/>
      <c r="H129" s="189"/>
      <c r="I129" s="189"/>
      <c r="J129" s="189"/>
      <c r="K129" s="189"/>
      <c r="L129" s="189"/>
      <c r="M129" s="189"/>
      <c r="N129" s="189"/>
      <c r="O129" s="189"/>
      <c r="P129" s="189"/>
    </row>
    <row r="130" spans="1:16">
      <c r="A130" s="189"/>
      <c r="D130" s="189"/>
      <c r="E130" s="189"/>
      <c r="F130" s="189"/>
      <c r="G130" s="189"/>
      <c r="H130" s="189"/>
      <c r="I130" s="189"/>
      <c r="J130" s="189"/>
      <c r="K130" s="189"/>
      <c r="L130" s="189"/>
      <c r="M130" s="189"/>
      <c r="N130" s="189"/>
      <c r="O130" s="189"/>
      <c r="P130" s="189"/>
    </row>
    <row r="131" spans="1:16">
      <c r="A131" s="189"/>
      <c r="D131" s="189"/>
      <c r="E131" s="189"/>
      <c r="F131" s="189"/>
      <c r="G131" s="189"/>
      <c r="H131" s="189"/>
      <c r="I131" s="189"/>
      <c r="J131" s="189"/>
      <c r="K131" s="189"/>
      <c r="L131" s="189"/>
      <c r="M131" s="189"/>
      <c r="N131" s="189"/>
      <c r="O131" s="189"/>
      <c r="P131" s="189"/>
    </row>
    <row r="132" spans="1:16">
      <c r="A132" s="189"/>
      <c r="D132" s="189"/>
      <c r="E132" s="189"/>
      <c r="F132" s="189"/>
      <c r="G132" s="189"/>
      <c r="H132" s="189"/>
      <c r="I132" s="189"/>
      <c r="J132" s="189"/>
      <c r="K132" s="189"/>
      <c r="L132" s="189"/>
      <c r="M132" s="189"/>
      <c r="N132" s="189"/>
      <c r="O132" s="189"/>
      <c r="P132" s="189"/>
    </row>
    <row r="133" spans="1:16">
      <c r="A133" s="189"/>
      <c r="D133" s="189"/>
      <c r="E133" s="189"/>
      <c r="F133" s="189"/>
      <c r="G133" s="189"/>
      <c r="H133" s="189"/>
      <c r="I133" s="189"/>
      <c r="J133" s="189"/>
      <c r="K133" s="189"/>
      <c r="L133" s="189"/>
      <c r="M133" s="189"/>
      <c r="N133" s="189"/>
      <c r="O133" s="189"/>
      <c r="P133" s="189"/>
    </row>
    <row r="134" spans="1:16">
      <c r="A134" s="189"/>
      <c r="D134" s="189"/>
      <c r="E134" s="189"/>
      <c r="F134" s="189"/>
      <c r="G134" s="189"/>
      <c r="H134" s="189"/>
      <c r="I134" s="189"/>
      <c r="J134" s="189"/>
      <c r="K134" s="189"/>
      <c r="L134" s="189"/>
      <c r="M134" s="189"/>
      <c r="N134" s="189"/>
      <c r="O134" s="189"/>
      <c r="P134" s="189"/>
    </row>
    <row r="135" spans="1:16">
      <c r="A135" s="189"/>
      <c r="D135" s="189"/>
      <c r="E135" s="189"/>
      <c r="F135" s="189"/>
      <c r="G135" s="189"/>
      <c r="H135" s="189"/>
      <c r="I135" s="189"/>
      <c r="J135" s="189"/>
      <c r="K135" s="189"/>
      <c r="L135" s="189"/>
      <c r="M135" s="189"/>
      <c r="N135" s="189"/>
      <c r="O135" s="189"/>
      <c r="P135" s="189"/>
    </row>
    <row r="136" spans="1:16">
      <c r="A136" s="189"/>
      <c r="D136" s="189"/>
      <c r="E136" s="189"/>
      <c r="F136" s="189"/>
      <c r="G136" s="189"/>
      <c r="H136" s="189"/>
      <c r="I136" s="189"/>
      <c r="J136" s="189"/>
      <c r="K136" s="189"/>
      <c r="L136" s="189"/>
      <c r="M136" s="189"/>
      <c r="N136" s="189"/>
      <c r="O136" s="189"/>
      <c r="P136" s="189"/>
    </row>
    <row r="137" spans="1:16">
      <c r="A137" s="189"/>
      <c r="D137" s="189"/>
      <c r="E137" s="189"/>
      <c r="F137" s="189"/>
      <c r="G137" s="189"/>
      <c r="H137" s="189"/>
      <c r="I137" s="189"/>
      <c r="J137" s="189"/>
      <c r="K137" s="189"/>
      <c r="L137" s="189"/>
      <c r="M137" s="189"/>
      <c r="N137" s="189"/>
      <c r="O137" s="189"/>
      <c r="P137" s="189"/>
    </row>
    <row r="138" spans="1:16">
      <c r="A138" s="189"/>
      <c r="D138" s="189"/>
      <c r="E138" s="189"/>
      <c r="F138" s="189"/>
      <c r="G138" s="189"/>
      <c r="H138" s="189"/>
      <c r="I138" s="189"/>
      <c r="J138" s="189"/>
      <c r="K138" s="189"/>
      <c r="L138" s="189"/>
      <c r="M138" s="189"/>
      <c r="N138" s="189"/>
      <c r="O138" s="189"/>
      <c r="P138" s="189"/>
    </row>
    <row r="139" spans="1:16">
      <c r="A139" s="189"/>
      <c r="D139" s="189"/>
      <c r="E139" s="189"/>
      <c r="F139" s="189"/>
      <c r="G139" s="189"/>
      <c r="H139" s="189"/>
      <c r="I139" s="189"/>
      <c r="J139" s="189"/>
      <c r="K139" s="189"/>
      <c r="L139" s="189"/>
      <c r="M139" s="189"/>
      <c r="N139" s="189"/>
      <c r="O139" s="189"/>
      <c r="P139" s="189"/>
    </row>
    <row r="140" spans="1:16">
      <c r="A140" s="189"/>
      <c r="D140" s="189"/>
      <c r="E140" s="189"/>
      <c r="F140" s="189"/>
      <c r="G140" s="189"/>
      <c r="H140" s="189"/>
      <c r="I140" s="189"/>
      <c r="J140" s="189"/>
      <c r="K140" s="189"/>
      <c r="L140" s="189"/>
      <c r="M140" s="189"/>
      <c r="N140" s="189"/>
      <c r="O140" s="189"/>
      <c r="P140" s="189"/>
    </row>
    <row r="141" spans="1:16">
      <c r="A141" s="189"/>
      <c r="D141" s="189"/>
      <c r="E141" s="189"/>
      <c r="F141" s="189"/>
      <c r="G141" s="189"/>
      <c r="H141" s="189"/>
      <c r="I141" s="189"/>
      <c r="J141" s="189"/>
      <c r="K141" s="189"/>
      <c r="L141" s="189"/>
      <c r="M141" s="189"/>
      <c r="N141" s="189"/>
      <c r="O141" s="189"/>
      <c r="P141" s="189"/>
    </row>
    <row r="142" spans="1:16">
      <c r="A142" s="189"/>
      <c r="D142" s="189"/>
      <c r="E142" s="189"/>
      <c r="F142" s="189"/>
      <c r="G142" s="189"/>
      <c r="H142" s="189"/>
      <c r="I142" s="189"/>
      <c r="J142" s="189"/>
      <c r="K142" s="189"/>
      <c r="L142" s="189"/>
      <c r="M142" s="189"/>
      <c r="N142" s="189"/>
      <c r="O142" s="189"/>
      <c r="P142" s="189"/>
    </row>
    <row r="143" spans="1:16">
      <c r="A143" s="189"/>
      <c r="D143" s="189"/>
      <c r="E143" s="189"/>
      <c r="F143" s="189"/>
      <c r="G143" s="189"/>
      <c r="H143" s="189"/>
      <c r="I143" s="189"/>
      <c r="J143" s="189"/>
      <c r="K143" s="189"/>
      <c r="L143" s="189"/>
      <c r="M143" s="189"/>
      <c r="N143" s="189"/>
      <c r="O143" s="189"/>
      <c r="P143" s="189"/>
    </row>
    <row r="144" spans="1:16">
      <c r="A144" s="189"/>
      <c r="D144" s="189"/>
      <c r="E144" s="189"/>
      <c r="F144" s="189"/>
      <c r="G144" s="189"/>
      <c r="H144" s="189"/>
      <c r="I144" s="189"/>
      <c r="J144" s="189"/>
      <c r="K144" s="189"/>
      <c r="L144" s="189"/>
      <c r="M144" s="189"/>
      <c r="N144" s="189"/>
      <c r="O144" s="189"/>
      <c r="P144" s="189"/>
    </row>
    <row r="145" spans="1:16">
      <c r="A145" s="189"/>
      <c r="D145" s="189"/>
      <c r="E145" s="189"/>
      <c r="F145" s="189"/>
      <c r="G145" s="189"/>
      <c r="H145" s="189"/>
      <c r="I145" s="189"/>
      <c r="J145" s="189"/>
      <c r="K145" s="189"/>
      <c r="L145" s="189"/>
      <c r="M145" s="189"/>
      <c r="N145" s="189"/>
      <c r="O145" s="189"/>
      <c r="P145" s="189"/>
    </row>
    <row r="146" spans="1:16">
      <c r="A146" s="189"/>
      <c r="D146" s="189"/>
      <c r="E146" s="189"/>
      <c r="F146" s="189"/>
      <c r="G146" s="189"/>
      <c r="H146" s="189"/>
      <c r="I146" s="189"/>
      <c r="J146" s="189"/>
      <c r="K146" s="189"/>
      <c r="L146" s="189"/>
      <c r="M146" s="189"/>
      <c r="N146" s="189"/>
      <c r="O146" s="189"/>
      <c r="P146" s="189"/>
    </row>
    <row r="147" spans="1:16">
      <c r="A147" s="189"/>
      <c r="D147" s="189"/>
      <c r="E147" s="189"/>
      <c r="F147" s="189"/>
      <c r="G147" s="189"/>
      <c r="H147" s="189"/>
      <c r="I147" s="189"/>
      <c r="J147" s="189"/>
      <c r="K147" s="189"/>
      <c r="L147" s="189"/>
      <c r="M147" s="189"/>
      <c r="N147" s="189"/>
      <c r="O147" s="189"/>
      <c r="P147" s="189"/>
    </row>
    <row r="148" spans="1:16">
      <c r="A148" s="189"/>
      <c r="D148" s="189"/>
      <c r="E148" s="189"/>
      <c r="F148" s="189"/>
      <c r="G148" s="189"/>
      <c r="H148" s="189"/>
      <c r="I148" s="189"/>
      <c r="J148" s="189"/>
      <c r="K148" s="189"/>
      <c r="L148" s="189"/>
      <c r="M148" s="189"/>
      <c r="N148" s="189"/>
      <c r="O148" s="189"/>
      <c r="P148" s="189"/>
    </row>
    <row r="149" spans="1:16">
      <c r="A149" s="189"/>
      <c r="D149" s="189"/>
      <c r="E149" s="189"/>
      <c r="F149" s="189"/>
      <c r="G149" s="189"/>
      <c r="H149" s="189"/>
      <c r="I149" s="189"/>
      <c r="J149" s="189"/>
      <c r="K149" s="189"/>
      <c r="L149" s="189"/>
      <c r="M149" s="189"/>
      <c r="N149" s="189"/>
      <c r="O149" s="189"/>
      <c r="P149" s="189"/>
    </row>
    <row r="150" spans="1:16">
      <c r="A150" s="189"/>
      <c r="D150" s="189"/>
      <c r="E150" s="189"/>
      <c r="F150" s="189"/>
      <c r="G150" s="189"/>
      <c r="H150" s="189"/>
      <c r="I150" s="189"/>
      <c r="J150" s="189"/>
      <c r="K150" s="189"/>
      <c r="L150" s="189"/>
      <c r="M150" s="189"/>
      <c r="N150" s="189"/>
      <c r="O150" s="189"/>
      <c r="P150" s="189"/>
    </row>
    <row r="151" spans="1:16">
      <c r="A151" s="189"/>
      <c r="D151" s="189"/>
      <c r="E151" s="189"/>
      <c r="F151" s="189"/>
      <c r="G151" s="189"/>
      <c r="H151" s="189"/>
      <c r="I151" s="189"/>
      <c r="J151" s="189"/>
      <c r="K151" s="189"/>
      <c r="L151" s="189"/>
      <c r="M151" s="189"/>
      <c r="N151" s="189"/>
      <c r="O151" s="189"/>
      <c r="P151" s="189"/>
    </row>
    <row r="152" spans="1:16">
      <c r="A152" s="189"/>
      <c r="D152" s="189"/>
      <c r="E152" s="189"/>
      <c r="F152" s="189"/>
      <c r="G152" s="189"/>
      <c r="H152" s="189"/>
      <c r="I152" s="189"/>
      <c r="J152" s="189"/>
      <c r="K152" s="189"/>
      <c r="L152" s="189"/>
      <c r="M152" s="189"/>
      <c r="N152" s="189"/>
      <c r="O152" s="189"/>
      <c r="P152" s="189"/>
    </row>
    <row r="153" spans="1:16">
      <c r="A153" s="189"/>
      <c r="D153" s="189"/>
      <c r="E153" s="189"/>
      <c r="F153" s="189"/>
      <c r="G153" s="189"/>
      <c r="H153" s="189"/>
      <c r="I153" s="189"/>
      <c r="J153" s="189"/>
      <c r="K153" s="189"/>
      <c r="L153" s="189"/>
      <c r="M153" s="189"/>
      <c r="N153" s="189"/>
      <c r="O153" s="189"/>
      <c r="P153" s="189"/>
    </row>
    <row r="154" spans="1:16">
      <c r="A154" s="189"/>
      <c r="D154" s="189"/>
      <c r="E154" s="189"/>
      <c r="F154" s="189"/>
      <c r="G154" s="189"/>
      <c r="H154" s="189"/>
      <c r="I154" s="189"/>
      <c r="J154" s="189"/>
      <c r="K154" s="189"/>
      <c r="L154" s="189"/>
      <c r="M154" s="189"/>
      <c r="N154" s="189"/>
      <c r="O154" s="189"/>
      <c r="P154" s="189"/>
    </row>
    <row r="155" spans="1:16">
      <c r="A155" s="189"/>
      <c r="D155" s="189"/>
      <c r="E155" s="189"/>
      <c r="F155" s="189"/>
      <c r="G155" s="189"/>
      <c r="H155" s="189"/>
      <c r="I155" s="189"/>
      <c r="J155" s="189"/>
      <c r="K155" s="189"/>
      <c r="L155" s="189"/>
      <c r="M155" s="189"/>
      <c r="N155" s="189"/>
      <c r="O155" s="189"/>
      <c r="P155" s="189"/>
    </row>
    <row r="156" spans="1:16">
      <c r="A156" s="189"/>
      <c r="D156" s="189"/>
      <c r="E156" s="189"/>
      <c r="F156" s="189"/>
      <c r="G156" s="189"/>
      <c r="H156" s="189"/>
      <c r="I156" s="189"/>
      <c r="J156" s="189"/>
      <c r="K156" s="189"/>
      <c r="L156" s="189"/>
      <c r="M156" s="189"/>
      <c r="N156" s="189"/>
      <c r="O156" s="189"/>
      <c r="P156" s="189"/>
    </row>
    <row r="157" spans="1:16">
      <c r="A157" s="189"/>
      <c r="D157" s="189"/>
      <c r="E157" s="189"/>
      <c r="F157" s="189"/>
      <c r="G157" s="189"/>
      <c r="H157" s="189"/>
      <c r="I157" s="189"/>
      <c r="J157" s="189"/>
      <c r="K157" s="189"/>
      <c r="L157" s="189"/>
      <c r="M157" s="189"/>
      <c r="N157" s="189"/>
      <c r="O157" s="189"/>
      <c r="P157" s="189"/>
    </row>
    <row r="158" spans="1:16">
      <c r="A158" s="189"/>
      <c r="D158" s="189"/>
      <c r="E158" s="189"/>
      <c r="F158" s="189"/>
      <c r="G158" s="189"/>
      <c r="H158" s="189"/>
      <c r="I158" s="189"/>
      <c r="J158" s="189"/>
      <c r="K158" s="189"/>
      <c r="L158" s="189"/>
      <c r="M158" s="189"/>
      <c r="N158" s="189"/>
      <c r="O158" s="189"/>
      <c r="P158" s="189"/>
    </row>
    <row r="159" spans="1:16">
      <c r="A159" s="189"/>
      <c r="D159" s="189"/>
      <c r="E159" s="189"/>
      <c r="F159" s="189"/>
      <c r="G159" s="189"/>
      <c r="H159" s="189"/>
      <c r="I159" s="189"/>
      <c r="J159" s="189"/>
      <c r="K159" s="189"/>
      <c r="L159" s="189"/>
      <c r="M159" s="189"/>
      <c r="N159" s="189"/>
      <c r="O159" s="189"/>
      <c r="P159" s="189"/>
    </row>
    <row r="160" spans="1:16">
      <c r="A160" s="189"/>
      <c r="D160" s="189"/>
      <c r="E160" s="189"/>
      <c r="F160" s="189"/>
      <c r="G160" s="189"/>
      <c r="H160" s="189"/>
      <c r="I160" s="189"/>
      <c r="J160" s="189"/>
      <c r="K160" s="189"/>
      <c r="L160" s="189"/>
      <c r="M160" s="189"/>
      <c r="N160" s="189"/>
      <c r="O160" s="189"/>
      <c r="P160" s="189"/>
    </row>
    <row r="161" spans="1:16">
      <c r="A161" s="189"/>
      <c r="D161" s="189"/>
      <c r="E161" s="189"/>
      <c r="F161" s="189"/>
      <c r="G161" s="189"/>
      <c r="H161" s="189"/>
      <c r="I161" s="189"/>
      <c r="J161" s="189"/>
      <c r="K161" s="189"/>
      <c r="L161" s="189"/>
      <c r="M161" s="189"/>
      <c r="N161" s="189"/>
      <c r="O161" s="189"/>
      <c r="P161" s="189"/>
    </row>
    <row r="162" spans="1:16">
      <c r="A162" s="189"/>
      <c r="D162" s="189"/>
      <c r="E162" s="189"/>
      <c r="F162" s="189"/>
      <c r="G162" s="189"/>
      <c r="H162" s="189"/>
      <c r="I162" s="189"/>
      <c r="J162" s="189"/>
      <c r="K162" s="189"/>
      <c r="L162" s="189"/>
      <c r="M162" s="189"/>
      <c r="N162" s="189"/>
      <c r="O162" s="189"/>
      <c r="P162" s="189"/>
    </row>
    <row r="163" spans="1:16">
      <c r="A163" s="189"/>
      <c r="D163" s="189"/>
      <c r="E163" s="189"/>
      <c r="F163" s="189"/>
      <c r="G163" s="189"/>
      <c r="H163" s="189"/>
      <c r="I163" s="189"/>
      <c r="J163" s="189"/>
      <c r="K163" s="189"/>
      <c r="L163" s="189"/>
      <c r="M163" s="189"/>
      <c r="N163" s="189"/>
      <c r="O163" s="189"/>
      <c r="P163" s="189"/>
    </row>
    <row r="164" spans="1:16">
      <c r="A164" s="189"/>
      <c r="D164" s="189"/>
      <c r="E164" s="189"/>
      <c r="F164" s="189"/>
      <c r="G164" s="189"/>
      <c r="H164" s="189"/>
      <c r="I164" s="189"/>
      <c r="J164" s="189"/>
      <c r="K164" s="189"/>
      <c r="L164" s="189"/>
      <c r="M164" s="189"/>
      <c r="N164" s="189"/>
      <c r="O164" s="189"/>
      <c r="P164" s="189"/>
    </row>
    <row r="165" spans="1:16">
      <c r="A165" s="189"/>
      <c r="D165" s="189"/>
      <c r="E165" s="189"/>
      <c r="F165" s="189"/>
      <c r="G165" s="189"/>
      <c r="H165" s="189"/>
      <c r="I165" s="189"/>
      <c r="J165" s="189"/>
      <c r="K165" s="189"/>
      <c r="L165" s="189"/>
      <c r="M165" s="189"/>
      <c r="N165" s="189"/>
      <c r="O165" s="189"/>
      <c r="P165" s="189"/>
    </row>
    <row r="166" spans="1:16">
      <c r="A166" s="189"/>
      <c r="D166" s="189"/>
      <c r="E166" s="189"/>
      <c r="F166" s="189"/>
      <c r="G166" s="189"/>
      <c r="H166" s="189"/>
      <c r="I166" s="189"/>
      <c r="J166" s="189"/>
      <c r="K166" s="189"/>
      <c r="L166" s="189"/>
      <c r="M166" s="189"/>
      <c r="N166" s="189"/>
      <c r="O166" s="189"/>
      <c r="P166" s="189"/>
    </row>
    <row r="167" spans="1:16">
      <c r="A167" s="189"/>
      <c r="D167" s="189"/>
      <c r="E167" s="189"/>
      <c r="F167" s="189"/>
      <c r="G167" s="189"/>
      <c r="H167" s="189"/>
      <c r="I167" s="189"/>
      <c r="J167" s="189"/>
      <c r="K167" s="189"/>
      <c r="L167" s="189"/>
      <c r="M167" s="189"/>
      <c r="N167" s="189"/>
      <c r="O167" s="189"/>
      <c r="P167" s="189"/>
    </row>
    <row r="168" spans="1:16">
      <c r="A168" s="189"/>
      <c r="D168" s="189"/>
      <c r="E168" s="189"/>
      <c r="F168" s="189"/>
      <c r="G168" s="189"/>
      <c r="H168" s="189"/>
      <c r="I168" s="189"/>
      <c r="J168" s="189"/>
      <c r="K168" s="189"/>
      <c r="L168" s="189"/>
      <c r="M168" s="189"/>
      <c r="N168" s="189"/>
      <c r="O168" s="189"/>
      <c r="P168" s="189"/>
    </row>
    <row r="169" spans="1:16">
      <c r="A169" s="189"/>
      <c r="D169" s="189"/>
      <c r="E169" s="189"/>
      <c r="F169" s="189"/>
      <c r="G169" s="189"/>
      <c r="H169" s="189"/>
      <c r="I169" s="189"/>
      <c r="J169" s="189"/>
      <c r="K169" s="189"/>
      <c r="L169" s="189"/>
      <c r="M169" s="189"/>
      <c r="N169" s="189"/>
      <c r="O169" s="189"/>
      <c r="P169" s="189"/>
    </row>
    <row r="170" spans="1:16">
      <c r="A170" s="189"/>
      <c r="D170" s="189"/>
      <c r="E170" s="189"/>
      <c r="F170" s="189"/>
      <c r="G170" s="189"/>
      <c r="H170" s="189"/>
      <c r="I170" s="189"/>
      <c r="J170" s="189"/>
      <c r="K170" s="189"/>
      <c r="L170" s="189"/>
      <c r="M170" s="189"/>
      <c r="N170" s="189"/>
      <c r="O170" s="189"/>
      <c r="P170" s="189"/>
    </row>
    <row r="171" spans="1:16">
      <c r="A171" s="189"/>
      <c r="D171" s="189"/>
      <c r="E171" s="189"/>
      <c r="F171" s="189"/>
      <c r="G171" s="189"/>
      <c r="H171" s="189"/>
      <c r="I171" s="189"/>
      <c r="J171" s="189"/>
      <c r="K171" s="189"/>
      <c r="L171" s="189"/>
      <c r="M171" s="189"/>
      <c r="N171" s="189"/>
      <c r="O171" s="189"/>
      <c r="P171" s="189"/>
    </row>
    <row r="172" spans="1:16">
      <c r="A172" s="189"/>
      <c r="D172" s="189"/>
      <c r="E172" s="189"/>
      <c r="F172" s="189"/>
      <c r="G172" s="189"/>
      <c r="H172" s="189"/>
      <c r="I172" s="189"/>
      <c r="J172" s="189"/>
      <c r="K172" s="189"/>
      <c r="L172" s="189"/>
      <c r="M172" s="189"/>
      <c r="N172" s="189"/>
      <c r="O172" s="189"/>
      <c r="P172" s="189"/>
    </row>
    <row r="173" spans="1:16">
      <c r="A173" s="189"/>
      <c r="D173" s="189"/>
      <c r="E173" s="189"/>
      <c r="F173" s="189"/>
      <c r="G173" s="189"/>
      <c r="H173" s="189"/>
      <c r="I173" s="189"/>
      <c r="J173" s="189"/>
      <c r="K173" s="189"/>
      <c r="L173" s="189"/>
      <c r="M173" s="189"/>
      <c r="N173" s="189"/>
      <c r="O173" s="189"/>
      <c r="P173" s="189"/>
    </row>
    <row r="174" spans="1:16">
      <c r="A174" s="189"/>
      <c r="D174" s="189"/>
      <c r="E174" s="189"/>
      <c r="F174" s="189"/>
      <c r="G174" s="189"/>
      <c r="H174" s="189"/>
      <c r="I174" s="189"/>
      <c r="J174" s="189"/>
      <c r="K174" s="189"/>
      <c r="L174" s="189"/>
      <c r="M174" s="189"/>
      <c r="N174" s="189"/>
      <c r="O174" s="189"/>
      <c r="P174" s="189"/>
    </row>
    <row r="175" spans="1:16">
      <c r="A175" s="189"/>
      <c r="D175" s="189"/>
      <c r="E175" s="189"/>
      <c r="F175" s="189"/>
      <c r="G175" s="189"/>
      <c r="H175" s="189"/>
      <c r="I175" s="189"/>
      <c r="J175" s="189"/>
      <c r="K175" s="189"/>
      <c r="L175" s="189"/>
      <c r="M175" s="189"/>
      <c r="N175" s="189"/>
      <c r="O175" s="189"/>
      <c r="P175" s="189"/>
    </row>
    <row r="176" spans="1:16">
      <c r="A176" s="189"/>
      <c r="D176" s="189"/>
      <c r="E176" s="189"/>
      <c r="F176" s="189"/>
      <c r="G176" s="189"/>
      <c r="H176" s="189"/>
      <c r="I176" s="189"/>
      <c r="J176" s="189"/>
      <c r="K176" s="189"/>
      <c r="L176" s="189"/>
      <c r="M176" s="189"/>
      <c r="N176" s="189"/>
      <c r="O176" s="189"/>
      <c r="P176" s="189"/>
    </row>
    <row r="177" spans="1:16">
      <c r="A177" s="189"/>
      <c r="D177" s="189"/>
      <c r="E177" s="189"/>
      <c r="F177" s="189"/>
      <c r="G177" s="189"/>
      <c r="H177" s="189"/>
      <c r="I177" s="189"/>
      <c r="J177" s="189"/>
      <c r="K177" s="189"/>
      <c r="L177" s="189"/>
      <c r="M177" s="189"/>
      <c r="N177" s="189"/>
      <c r="O177" s="189"/>
      <c r="P177" s="189"/>
    </row>
    <row r="178" spans="1:16">
      <c r="A178" s="189"/>
      <c r="D178" s="189"/>
      <c r="E178" s="189"/>
      <c r="F178" s="189"/>
      <c r="G178" s="189"/>
      <c r="H178" s="189"/>
      <c r="I178" s="189"/>
      <c r="J178" s="189"/>
      <c r="K178" s="189"/>
      <c r="L178" s="189"/>
      <c r="M178" s="189"/>
      <c r="N178" s="189"/>
      <c r="O178" s="189"/>
      <c r="P178" s="189"/>
    </row>
    <row r="179" spans="1:16">
      <c r="A179" s="189"/>
      <c r="D179" s="189"/>
      <c r="E179" s="189"/>
      <c r="F179" s="189"/>
      <c r="G179" s="189"/>
      <c r="H179" s="189"/>
      <c r="I179" s="189"/>
      <c r="J179" s="189"/>
      <c r="K179" s="189"/>
      <c r="L179" s="189"/>
      <c r="M179" s="189"/>
      <c r="N179" s="189"/>
      <c r="O179" s="189"/>
      <c r="P179" s="189"/>
    </row>
    <row r="180" spans="1:16">
      <c r="A180" s="189"/>
      <c r="D180" s="189"/>
      <c r="E180" s="189"/>
      <c r="F180" s="189"/>
      <c r="G180" s="189"/>
      <c r="H180" s="189"/>
      <c r="I180" s="189"/>
      <c r="J180" s="189"/>
      <c r="K180" s="189"/>
      <c r="L180" s="189"/>
      <c r="M180" s="189"/>
      <c r="N180" s="189"/>
      <c r="O180" s="189"/>
      <c r="P180" s="189"/>
    </row>
    <row r="181" spans="1:16">
      <c r="A181" s="189"/>
      <c r="D181" s="189"/>
      <c r="E181" s="189"/>
      <c r="F181" s="189"/>
      <c r="G181" s="189"/>
      <c r="H181" s="189"/>
      <c r="I181" s="189"/>
      <c r="J181" s="189"/>
      <c r="K181" s="189"/>
      <c r="L181" s="189"/>
      <c r="M181" s="189"/>
      <c r="N181" s="189"/>
      <c r="O181" s="189"/>
      <c r="P181" s="189"/>
    </row>
    <row r="182" spans="1:16">
      <c r="A182" s="189"/>
      <c r="D182" s="189"/>
      <c r="E182" s="189"/>
      <c r="F182" s="189"/>
      <c r="G182" s="189"/>
      <c r="H182" s="189"/>
      <c r="I182" s="189"/>
      <c r="J182" s="189"/>
      <c r="K182" s="189"/>
      <c r="L182" s="189"/>
      <c r="M182" s="189"/>
      <c r="N182" s="189"/>
      <c r="O182" s="189"/>
      <c r="P182" s="189"/>
    </row>
    <row r="183" spans="1:16">
      <c r="A183" s="189"/>
      <c r="D183" s="189"/>
      <c r="E183" s="189"/>
      <c r="F183" s="189"/>
      <c r="G183" s="189"/>
      <c r="H183" s="189"/>
      <c r="I183" s="189"/>
      <c r="J183" s="189"/>
      <c r="K183" s="189"/>
      <c r="L183" s="189"/>
      <c r="M183" s="189"/>
      <c r="N183" s="189"/>
      <c r="O183" s="189"/>
      <c r="P183" s="189"/>
    </row>
    <row r="184" spans="1:16">
      <c r="A184" s="189"/>
      <c r="D184" s="189"/>
      <c r="E184" s="189"/>
      <c r="F184" s="189"/>
      <c r="G184" s="189"/>
      <c r="H184" s="189"/>
      <c r="I184" s="189"/>
      <c r="J184" s="189"/>
      <c r="K184" s="189"/>
      <c r="L184" s="189"/>
      <c r="M184" s="189"/>
      <c r="N184" s="189"/>
      <c r="O184" s="189"/>
      <c r="P184" s="189"/>
    </row>
    <row r="185" spans="1:16">
      <c r="A185" s="189"/>
      <c r="D185" s="189"/>
      <c r="E185" s="189"/>
      <c r="F185" s="189"/>
      <c r="G185" s="189"/>
      <c r="H185" s="189"/>
      <c r="I185" s="189"/>
      <c r="J185" s="189"/>
      <c r="K185" s="189"/>
      <c r="L185" s="189"/>
      <c r="M185" s="189"/>
      <c r="N185" s="189"/>
      <c r="O185" s="189"/>
      <c r="P185" s="189"/>
    </row>
    <row r="186" spans="1:16">
      <c r="A186" s="189"/>
      <c r="D186" s="189"/>
      <c r="E186" s="189"/>
      <c r="F186" s="189"/>
      <c r="G186" s="189"/>
      <c r="H186" s="189"/>
      <c r="I186" s="189"/>
      <c r="J186" s="189"/>
      <c r="K186" s="189"/>
      <c r="L186" s="189"/>
      <c r="M186" s="189"/>
      <c r="N186" s="189"/>
      <c r="O186" s="189"/>
      <c r="P186" s="189"/>
    </row>
    <row r="187" spans="1:16">
      <c r="A187" s="189"/>
      <c r="D187" s="189"/>
      <c r="E187" s="189"/>
      <c r="F187" s="189"/>
      <c r="G187" s="189"/>
      <c r="H187" s="189"/>
      <c r="I187" s="189"/>
      <c r="J187" s="189"/>
      <c r="K187" s="189"/>
      <c r="L187" s="189"/>
      <c r="M187" s="189"/>
      <c r="N187" s="189"/>
      <c r="O187" s="189"/>
      <c r="P187" s="189"/>
    </row>
    <row r="188" spans="1:16">
      <c r="A188" s="189"/>
      <c r="D188" s="189"/>
      <c r="E188" s="189"/>
      <c r="F188" s="189"/>
      <c r="G188" s="189"/>
      <c r="H188" s="189"/>
      <c r="I188" s="189"/>
      <c r="J188" s="189"/>
      <c r="K188" s="189"/>
      <c r="L188" s="189"/>
      <c r="M188" s="189"/>
      <c r="N188" s="189"/>
      <c r="O188" s="189"/>
      <c r="P188" s="189"/>
    </row>
    <row r="189" spans="1:16">
      <c r="A189" s="189"/>
      <c r="D189" s="189"/>
      <c r="E189" s="189"/>
      <c r="F189" s="189"/>
      <c r="G189" s="189"/>
      <c r="H189" s="189"/>
      <c r="I189" s="189"/>
      <c r="J189" s="189"/>
      <c r="K189" s="189"/>
      <c r="L189" s="189"/>
      <c r="M189" s="189"/>
      <c r="N189" s="189"/>
      <c r="O189" s="189"/>
      <c r="P189" s="189"/>
    </row>
    <row r="190" spans="1:16">
      <c r="A190" s="189"/>
      <c r="D190" s="189"/>
      <c r="E190" s="189"/>
      <c r="F190" s="189"/>
      <c r="G190" s="189"/>
      <c r="H190" s="189"/>
      <c r="I190" s="189"/>
      <c r="J190" s="189"/>
      <c r="K190" s="189"/>
      <c r="L190" s="189"/>
      <c r="M190" s="189"/>
      <c r="N190" s="189"/>
      <c r="O190" s="189"/>
      <c r="P190" s="189"/>
    </row>
    <row r="191" spans="1:16">
      <c r="A191" s="189"/>
      <c r="D191" s="189"/>
      <c r="E191" s="189"/>
      <c r="F191" s="189"/>
      <c r="G191" s="189"/>
      <c r="H191" s="189"/>
      <c r="I191" s="189"/>
      <c r="J191" s="189"/>
      <c r="K191" s="189"/>
      <c r="L191" s="189"/>
      <c r="M191" s="189"/>
      <c r="N191" s="189"/>
      <c r="O191" s="189"/>
      <c r="P191" s="189"/>
    </row>
    <row r="192" spans="1:16">
      <c r="A192" s="189"/>
      <c r="D192" s="189"/>
      <c r="E192" s="189"/>
      <c r="F192" s="189"/>
      <c r="G192" s="189"/>
      <c r="H192" s="189"/>
      <c r="I192" s="189"/>
      <c r="J192" s="189"/>
      <c r="K192" s="189"/>
      <c r="L192" s="189"/>
      <c r="M192" s="189"/>
      <c r="N192" s="189"/>
      <c r="O192" s="189"/>
      <c r="P192" s="189"/>
    </row>
    <row r="193" spans="1:16">
      <c r="A193" s="189"/>
      <c r="D193" s="189"/>
      <c r="E193" s="189"/>
      <c r="F193" s="189"/>
      <c r="G193" s="189"/>
      <c r="H193" s="189"/>
      <c r="I193" s="189"/>
      <c r="J193" s="189"/>
      <c r="K193" s="189"/>
      <c r="L193" s="189"/>
      <c r="M193" s="189"/>
      <c r="N193" s="189"/>
      <c r="O193" s="189"/>
      <c r="P193" s="189"/>
    </row>
    <row r="194" spans="1:16">
      <c r="A194" s="189"/>
      <c r="D194" s="189"/>
      <c r="E194" s="189"/>
      <c r="F194" s="189"/>
      <c r="G194" s="189"/>
      <c r="H194" s="189"/>
      <c r="I194" s="189"/>
      <c r="J194" s="189"/>
      <c r="K194" s="189"/>
      <c r="L194" s="189"/>
      <c r="M194" s="189"/>
      <c r="N194" s="189"/>
      <c r="O194" s="189"/>
      <c r="P194" s="189"/>
    </row>
    <row r="195" spans="1:16">
      <c r="A195" s="189"/>
      <c r="D195" s="189"/>
      <c r="E195" s="189"/>
      <c r="F195" s="189"/>
      <c r="G195" s="189"/>
      <c r="H195" s="189"/>
      <c r="I195" s="189"/>
      <c r="J195" s="189"/>
      <c r="K195" s="189"/>
      <c r="L195" s="189"/>
      <c r="M195" s="189"/>
      <c r="N195" s="189"/>
      <c r="O195" s="189"/>
      <c r="P195" s="189"/>
    </row>
    <row r="196" spans="1:16">
      <c r="A196" s="189"/>
      <c r="D196" s="189"/>
      <c r="E196" s="189"/>
      <c r="F196" s="189"/>
      <c r="G196" s="189"/>
      <c r="H196" s="189"/>
      <c r="I196" s="189"/>
      <c r="J196" s="189"/>
      <c r="K196" s="189"/>
      <c r="L196" s="189"/>
      <c r="M196" s="189"/>
      <c r="N196" s="189"/>
      <c r="O196" s="189"/>
      <c r="P196" s="189"/>
    </row>
    <row r="197" spans="1:16">
      <c r="A197" s="189"/>
      <c r="D197" s="189"/>
      <c r="E197" s="189"/>
      <c r="F197" s="189"/>
      <c r="G197" s="189"/>
      <c r="H197" s="189"/>
      <c r="I197" s="189"/>
      <c r="J197" s="189"/>
      <c r="K197" s="189"/>
      <c r="L197" s="189"/>
      <c r="M197" s="189"/>
      <c r="N197" s="189"/>
      <c r="O197" s="189"/>
      <c r="P197" s="189"/>
    </row>
  </sheetData>
  <sheetProtection algorithmName="SHA-512" hashValue="hDzzpKoA7wIrb1058zP+iCc98j28luH9YsAlwRogKXxcNasBY6d49o1YAhu23tQqbtfvSvsd4Pk5FExsp6rQig==" saltValue="ko1aQnd9tK5aExj4pqd6MQ==" spinCount="100000" sheet="1" objects="1" scenarios="1"/>
  <hyperlinks>
    <hyperlink ref="C8" location="'Economic Contributions'!A1" display="Economic Contributions" xr:uid="{252395BA-C72A-4E3A-9386-46D7B85296F2}"/>
    <hyperlink ref="C9:C14" location="'Economic Contributions'!A1" display="Economic Contributions" xr:uid="{69EEE5AE-10FE-45DC-A961-217906055B0E}"/>
    <hyperlink ref="C18" location="Safety!A1" display="Safety" xr:uid="{60188C1D-74EF-4E9F-8C07-6C9E5130B5B2}"/>
    <hyperlink ref="C19:C22" location="Safety!A1" display="Safety" xr:uid="{2CA08A15-6FCF-47B5-B0CB-639664E72BEF}"/>
    <hyperlink ref="C23" location="Health!A1" display="Health" xr:uid="{43087FD2-07A6-485F-A108-D814CC8DEE99}"/>
    <hyperlink ref="C24:C25" location="Health!A1" display="Health" xr:uid="{9F7452DA-D86A-43E4-B729-F05DA38A987B}"/>
    <hyperlink ref="C26" location="People!A1" display="People" xr:uid="{C1AC40E8-89A5-4630-A026-F5EA80BB12CC}"/>
    <hyperlink ref="C27:C39" location="People!A1" display="People" xr:uid="{9919ED58-E590-4AEB-A7AE-EC322572E1E3}"/>
    <hyperlink ref="C43" location="'Communities &amp; Human Rights '!A1" display="Communities &amp; Human Rights" xr:uid="{423946CC-360E-480B-8FFE-374E7A0578B4}"/>
    <hyperlink ref="C44:C49" location="'Communities &amp; Human Rights '!A1" display="Communities &amp; Human Rights" xr:uid="{F9F16A69-4921-41C9-9684-537DCDBA063B}"/>
    <hyperlink ref="C51" location="Resettlement!A1" display="Resettlement" xr:uid="{3266741F-3D7E-4F2B-9BC4-3968D7ACCAFD}"/>
    <hyperlink ref="C50" location="'Artisanal Mining'!A1" display="ASM" xr:uid="{C28E1957-8EE0-40AF-ADA8-CEC4B0BB45AC}"/>
    <hyperlink ref="C55" location="Emissions!A1" display="Emissions" xr:uid="{CA97C6E4-6F6D-426B-B689-9E9C4FCFB0DF}"/>
    <hyperlink ref="C56:C61" location="Emissions!A1" display="Emissions" xr:uid="{040869AC-46B7-463A-BEBC-F1F62139FCC5}"/>
    <hyperlink ref="C62" location="Energy!A1" display="Energy" xr:uid="{F7995B21-9A8C-44BD-AEF3-DD82352392C5}"/>
    <hyperlink ref="C63:C66" location="Energy!A1" display="Energy" xr:uid="{B7D4A449-B518-456B-AD5A-A98450857AE7}"/>
    <hyperlink ref="C67" location="Water!A1" display="Water" xr:uid="{11D029C8-548E-4D6B-B741-1C23CDC25FBD}"/>
    <hyperlink ref="C68" location="Tailings!A1" display="Tailings" xr:uid="{F7754404-A411-48BD-A3F6-9F01019DE1B3}"/>
    <hyperlink ref="C69" location="Tailings!A1" display="Tailings" xr:uid="{3DDAD820-4621-4A3B-AAC0-AAFED91AB927}"/>
    <hyperlink ref="C70" location="'Biodiversity &amp; Environment'!A1" display="Biodiversity &amp; Environment" xr:uid="{B55A3E52-9FB0-4CC5-8EDD-43DBBFC323C6}"/>
    <hyperlink ref="C71:C73" location="'Biodiversity &amp; Environment'!A1" display="Biodiversity &amp; Environment" xr:uid="{48BEAFF4-0085-490B-8934-B20616C4BC5F}"/>
    <hyperlink ref="C74" location="Waste!A1" display="Waste" xr:uid="{B6D74AE3-F4AE-43A8-9301-3BEB286CAFF4}"/>
    <hyperlink ref="C75:C77" location="Waste!A1" display="Waste" xr:uid="{BDB20E77-84EB-4CD9-8825-88B6A66670DA}"/>
    <hyperlink ref="C78" location="Closure!A1" display="Closure" xr:uid="{94A0F7C5-AD9A-4A60-8B88-457189A95E73}"/>
    <hyperlink ref="C82" location="'GRI Index'!A1" display="GRI Index" xr:uid="{D3CB5789-0756-4CC4-8074-AD3112543A81}"/>
    <hyperlink ref="C83" location="'ASRS Progress'!A1" display="ASRS Progress" xr:uid="{485A932A-F26F-4EDE-8790-47C4CA47631C}"/>
    <hyperlink ref="C84" location="Tailings!A1" display="Tailings" xr:uid="{F3615855-B2D0-4AC1-850C-1C2B9B2010BC}"/>
    <hyperlink ref="C85" location="RGMP!A1" display="RGMP" xr:uid="{8909BD20-580E-46BD-910C-6633ED1A758C}"/>
    <hyperlink ref="C86" location="'WEF IBC Metrics'!A1" display="WEF IBC Metrics" xr:uid="{B565C255-8FAA-46A0-9EEB-ADB2BCC0DB1E}"/>
    <hyperlink ref="C87" location="SASB!A1" display="SASB" xr:uid="{6D1134F3-118A-464D-9429-C2C7A7091892}"/>
  </hyperlinks>
  <pageMargins left="0.7" right="0.7" top="0.75" bottom="0.75" header="0.3" footer="0.3"/>
  <pageSetup paperSize="9" orientation="portrait"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31BAC-2A7E-4EF5-A235-7423800A56FA}">
  <sheetPr>
    <pageSetUpPr autoPageBreaks="0"/>
  </sheetPr>
  <dimension ref="B1:F45"/>
  <sheetViews>
    <sheetView zoomScaleNormal="100" workbookViewId="0">
      <selection activeCell="E21" sqref="E21"/>
    </sheetView>
  </sheetViews>
  <sheetFormatPr defaultColWidth="9.42578125" defaultRowHeight="15"/>
  <cols>
    <col min="1" max="1" width="3.42578125" style="16" customWidth="1"/>
    <col min="2" max="2" width="21.42578125" style="16" customWidth="1"/>
    <col min="3" max="3" width="106.5703125" style="16" customWidth="1"/>
    <col min="4" max="4" width="36.42578125" style="16" customWidth="1"/>
    <col min="5" max="5" width="82" style="16" customWidth="1"/>
    <col min="6" max="6" width="9.42578125" style="232"/>
    <col min="7" max="16384" width="9.42578125" style="16"/>
  </cols>
  <sheetData>
    <row r="1" spans="2:6">
      <c r="B1" s="25"/>
    </row>
    <row r="2" spans="2:6">
      <c r="D2" s="263" t="s">
        <v>978</v>
      </c>
    </row>
    <row r="6" spans="2:6">
      <c r="B6" s="64" t="s">
        <v>652</v>
      </c>
      <c r="C6" s="26"/>
      <c r="D6" s="27"/>
      <c r="E6" s="26"/>
    </row>
    <row r="7" spans="2:6">
      <c r="B7" s="908" t="s">
        <v>653</v>
      </c>
      <c r="C7" s="908"/>
      <c r="D7" s="908"/>
      <c r="E7" s="908"/>
      <c r="F7" s="908"/>
    </row>
    <row r="8" spans="2:6">
      <c r="B8" s="40" t="s">
        <v>654</v>
      </c>
      <c r="C8" s="40" t="s">
        <v>655</v>
      </c>
      <c r="D8" s="40" t="s">
        <v>656</v>
      </c>
      <c r="E8" s="40" t="s">
        <v>443</v>
      </c>
      <c r="F8" s="242" t="s">
        <v>963</v>
      </c>
    </row>
    <row r="9" spans="2:6" ht="38.25">
      <c r="B9" s="47" t="s">
        <v>657</v>
      </c>
      <c r="C9" s="76" t="s">
        <v>658</v>
      </c>
      <c r="D9" s="54" t="s">
        <v>966</v>
      </c>
      <c r="E9" s="47" t="s">
        <v>1173</v>
      </c>
      <c r="F9" s="247" t="s">
        <v>902</v>
      </c>
    </row>
    <row r="10" spans="2:6" ht="63.75">
      <c r="B10" s="42" t="s">
        <v>659</v>
      </c>
      <c r="C10" s="87" t="s">
        <v>660</v>
      </c>
      <c r="D10" s="56" t="s">
        <v>967</v>
      </c>
      <c r="E10" s="47" t="s">
        <v>1173</v>
      </c>
      <c r="F10" s="247" t="s">
        <v>902</v>
      </c>
    </row>
    <row r="11" spans="2:6">
      <c r="B11" s="42"/>
      <c r="C11" s="87"/>
      <c r="D11" s="56"/>
      <c r="E11" s="76" t="s">
        <v>1206</v>
      </c>
      <c r="F11" s="247" t="s">
        <v>1136</v>
      </c>
    </row>
    <row r="12" spans="2:6">
      <c r="B12" s="47"/>
      <c r="C12" s="76"/>
      <c r="D12" s="54"/>
      <c r="E12" s="827" t="s">
        <v>1207</v>
      </c>
      <c r="F12" s="247"/>
    </row>
    <row r="13" spans="2:6" ht="38.25" customHeight="1">
      <c r="B13" s="47" t="s">
        <v>561</v>
      </c>
      <c r="C13" s="76" t="s">
        <v>661</v>
      </c>
      <c r="D13" s="54" t="s">
        <v>968</v>
      </c>
      <c r="E13" s="47" t="s">
        <v>1208</v>
      </c>
      <c r="F13" s="247" t="s">
        <v>1209</v>
      </c>
    </row>
    <row r="14" spans="2:6" ht="51">
      <c r="B14" s="911" t="s">
        <v>662</v>
      </c>
      <c r="C14" s="87" t="s">
        <v>663</v>
      </c>
      <c r="D14" s="56" t="s">
        <v>664</v>
      </c>
      <c r="E14" s="828" t="s">
        <v>1207</v>
      </c>
      <c r="F14" s="247"/>
    </row>
    <row r="15" spans="2:6" ht="51">
      <c r="B15" s="909"/>
      <c r="C15" s="76" t="s">
        <v>665</v>
      </c>
      <c r="D15" s="54"/>
      <c r="E15" s="76" t="s">
        <v>1210</v>
      </c>
      <c r="F15" s="247"/>
    </row>
    <row r="16" spans="2:6" ht="51">
      <c r="B16" s="910"/>
      <c r="C16" s="76" t="s">
        <v>666</v>
      </c>
      <c r="D16" s="54" t="s">
        <v>969</v>
      </c>
      <c r="E16" s="47" t="s">
        <v>1103</v>
      </c>
      <c r="F16" s="247" t="s">
        <v>1120</v>
      </c>
    </row>
    <row r="17" spans="2:6" ht="63.75">
      <c r="B17" s="47" t="s">
        <v>667</v>
      </c>
      <c r="C17" s="76" t="s">
        <v>668</v>
      </c>
      <c r="D17" s="54" t="s">
        <v>970</v>
      </c>
      <c r="E17" s="47" t="s">
        <v>1211</v>
      </c>
      <c r="F17" s="247" t="s">
        <v>1212</v>
      </c>
    </row>
    <row r="18" spans="2:6">
      <c r="B18" s="912" t="s">
        <v>669</v>
      </c>
      <c r="C18" s="912"/>
      <c r="D18" s="912"/>
      <c r="E18" s="912"/>
      <c r="F18" s="912"/>
    </row>
    <row r="19" spans="2:6">
      <c r="B19" s="40" t="s">
        <v>654</v>
      </c>
      <c r="C19" s="40" t="s">
        <v>670</v>
      </c>
      <c r="D19" s="40" t="s">
        <v>656</v>
      </c>
      <c r="E19" s="40" t="s">
        <v>443</v>
      </c>
      <c r="F19" s="242"/>
    </row>
    <row r="20" spans="2:6" ht="63.75">
      <c r="B20" s="909" t="s">
        <v>671</v>
      </c>
      <c r="C20" s="87" t="s">
        <v>672</v>
      </c>
      <c r="D20" s="56" t="s">
        <v>673</v>
      </c>
      <c r="E20" s="47" t="s">
        <v>1199</v>
      </c>
      <c r="F20" s="247" t="s">
        <v>971</v>
      </c>
    </row>
    <row r="21" spans="2:6">
      <c r="B21" s="909"/>
      <c r="C21" s="76"/>
      <c r="D21" s="54"/>
      <c r="E21" s="829" t="s">
        <v>1126</v>
      </c>
      <c r="F21" s="247"/>
    </row>
    <row r="22" spans="2:6" ht="89.25">
      <c r="B22" s="909"/>
      <c r="C22" s="87" t="s">
        <v>674</v>
      </c>
      <c r="D22" s="56" t="s">
        <v>675</v>
      </c>
      <c r="E22" s="47" t="s">
        <v>1213</v>
      </c>
      <c r="F22" s="247" t="s">
        <v>1214</v>
      </c>
    </row>
    <row r="23" spans="2:6">
      <c r="B23" s="47"/>
      <c r="C23" s="76"/>
      <c r="D23" s="54"/>
      <c r="E23" s="829" t="s">
        <v>1215</v>
      </c>
      <c r="F23" s="247"/>
    </row>
    <row r="24" spans="2:6" ht="38.25">
      <c r="B24" s="47" t="s">
        <v>676</v>
      </c>
      <c r="C24" s="76" t="s">
        <v>677</v>
      </c>
      <c r="D24" s="54" t="s">
        <v>678</v>
      </c>
      <c r="E24" s="76" t="s">
        <v>477</v>
      </c>
      <c r="F24" s="247"/>
    </row>
    <row r="25" spans="2:6" ht="63.75">
      <c r="B25" s="42" t="s">
        <v>679</v>
      </c>
      <c r="C25" s="87" t="s">
        <v>680</v>
      </c>
      <c r="D25" s="56" t="s">
        <v>681</v>
      </c>
      <c r="E25" s="47" t="s">
        <v>1199</v>
      </c>
      <c r="F25" s="247" t="s">
        <v>971</v>
      </c>
    </row>
    <row r="26" spans="2:6">
      <c r="B26" s="55"/>
      <c r="C26" s="42"/>
      <c r="D26" s="56"/>
      <c r="E26" s="829" t="s">
        <v>1123</v>
      </c>
      <c r="F26" s="247"/>
    </row>
    <row r="27" spans="2:6">
      <c r="B27" s="908" t="s">
        <v>29</v>
      </c>
      <c r="C27" s="908"/>
      <c r="D27" s="908"/>
      <c r="E27" s="908"/>
      <c r="F27" s="908"/>
    </row>
    <row r="28" spans="2:6">
      <c r="B28" s="40" t="s">
        <v>654</v>
      </c>
      <c r="C28" s="40" t="s">
        <v>682</v>
      </c>
      <c r="D28" s="40" t="s">
        <v>656</v>
      </c>
      <c r="E28" s="40" t="s">
        <v>443</v>
      </c>
      <c r="F28" s="242"/>
    </row>
    <row r="29" spans="2:6" ht="25.5">
      <c r="B29" s="894" t="s">
        <v>683</v>
      </c>
      <c r="C29" s="76" t="s">
        <v>684</v>
      </c>
      <c r="D29" s="54" t="s">
        <v>685</v>
      </c>
      <c r="E29" s="828" t="s">
        <v>1207</v>
      </c>
      <c r="F29" s="247"/>
    </row>
    <row r="30" spans="2:6" ht="42" customHeight="1">
      <c r="B30" s="894"/>
      <c r="C30" s="76" t="s">
        <v>686</v>
      </c>
      <c r="D30" s="54" t="s">
        <v>687</v>
      </c>
      <c r="E30" s="828" t="s">
        <v>1207</v>
      </c>
      <c r="F30" s="247"/>
    </row>
    <row r="31" spans="2:6" ht="63.75">
      <c r="B31" s="894"/>
      <c r="C31" s="76" t="s">
        <v>688</v>
      </c>
      <c r="D31" s="54" t="s">
        <v>689</v>
      </c>
      <c r="E31" s="47" t="s">
        <v>690</v>
      </c>
      <c r="F31" s="247"/>
    </row>
    <row r="32" spans="2:6" ht="70.5" customHeight="1">
      <c r="B32" s="896"/>
      <c r="C32" s="76" t="s">
        <v>691</v>
      </c>
      <c r="D32" s="54" t="s">
        <v>692</v>
      </c>
      <c r="E32" s="47" t="s">
        <v>1216</v>
      </c>
      <c r="F32" s="247" t="s">
        <v>965</v>
      </c>
    </row>
    <row r="33" spans="2:6" ht="84.75" customHeight="1">
      <c r="B33" s="57" t="s">
        <v>693</v>
      </c>
      <c r="C33" s="87" t="s">
        <v>694</v>
      </c>
      <c r="D33" s="58" t="s">
        <v>972</v>
      </c>
      <c r="E33" s="47" t="s">
        <v>1185</v>
      </c>
      <c r="F33" s="247" t="s">
        <v>1133</v>
      </c>
    </row>
    <row r="34" spans="2:6">
      <c r="B34" s="55"/>
      <c r="C34" s="76"/>
      <c r="D34" s="56"/>
      <c r="E34" s="829" t="s">
        <v>1138</v>
      </c>
      <c r="F34" s="247"/>
    </row>
    <row r="35" spans="2:6" ht="53.25" customHeight="1">
      <c r="B35" s="895" t="s">
        <v>695</v>
      </c>
      <c r="C35" s="76" t="s">
        <v>696</v>
      </c>
      <c r="D35" s="906" t="s">
        <v>697</v>
      </c>
      <c r="E35" s="830" t="s">
        <v>1207</v>
      </c>
      <c r="F35" s="247"/>
    </row>
    <row r="36" spans="2:6" ht="49.5" customHeight="1">
      <c r="B36" s="894"/>
      <c r="C36" s="87" t="s">
        <v>698</v>
      </c>
      <c r="D36" s="907"/>
      <c r="E36" s="76" t="s">
        <v>699</v>
      </c>
      <c r="F36" s="247"/>
    </row>
    <row r="37" spans="2:6">
      <c r="B37" s="908" t="s">
        <v>700</v>
      </c>
      <c r="C37" s="908"/>
      <c r="D37" s="908"/>
      <c r="E37" s="908"/>
      <c r="F37" s="908"/>
    </row>
    <row r="38" spans="2:6">
      <c r="B38" s="40" t="s">
        <v>654</v>
      </c>
      <c r="C38" s="40" t="s">
        <v>701</v>
      </c>
      <c r="D38" s="40" t="s">
        <v>656</v>
      </c>
      <c r="E38" s="40" t="s">
        <v>443</v>
      </c>
      <c r="F38" s="242"/>
    </row>
    <row r="39" spans="2:6" ht="72" customHeight="1">
      <c r="B39" s="909" t="s">
        <v>702</v>
      </c>
      <c r="C39" s="76" t="s">
        <v>703</v>
      </c>
      <c r="D39" s="54" t="s">
        <v>704</v>
      </c>
      <c r="E39" s="831" t="s">
        <v>1207</v>
      </c>
      <c r="F39" s="247"/>
    </row>
    <row r="40" spans="2:6" ht="153" customHeight="1">
      <c r="B40" s="909"/>
      <c r="C40" s="76" t="s">
        <v>705</v>
      </c>
      <c r="D40" s="54" t="s">
        <v>706</v>
      </c>
      <c r="E40" s="829" t="s">
        <v>1117</v>
      </c>
      <c r="F40" s="247"/>
    </row>
    <row r="41" spans="2:6" ht="71.25" customHeight="1">
      <c r="B41" s="910"/>
      <c r="C41" s="76" t="s">
        <v>707</v>
      </c>
      <c r="D41" s="54" t="s">
        <v>708</v>
      </c>
      <c r="E41" s="76" t="s">
        <v>1217</v>
      </c>
      <c r="F41" s="247" t="s">
        <v>1218</v>
      </c>
    </row>
    <row r="42" spans="2:6" ht="25.5">
      <c r="B42" s="47" t="s">
        <v>709</v>
      </c>
      <c r="C42" s="76" t="s">
        <v>710</v>
      </c>
      <c r="D42" s="54" t="s">
        <v>711</v>
      </c>
      <c r="E42" s="76" t="s">
        <v>712</v>
      </c>
      <c r="F42" s="247"/>
    </row>
    <row r="43" spans="2:6" ht="51" customHeight="1">
      <c r="B43" s="47" t="s">
        <v>713</v>
      </c>
      <c r="C43" s="76" t="s">
        <v>714</v>
      </c>
      <c r="D43" s="54" t="s">
        <v>715</v>
      </c>
      <c r="E43" s="831" t="s">
        <v>1117</v>
      </c>
      <c r="F43" s="247"/>
    </row>
    <row r="44" spans="2:6">
      <c r="B44" s="29"/>
      <c r="C44" s="29"/>
      <c r="D44" s="29"/>
      <c r="E44" s="28"/>
    </row>
    <row r="45" spans="2:6">
      <c r="B45" s="29"/>
      <c r="C45" s="29"/>
      <c r="D45" s="29"/>
      <c r="E45" s="28"/>
    </row>
  </sheetData>
  <sheetProtection algorithmName="SHA-512" hashValue="5ifqlDdJHTvS0cvOJcYbbe7IBGESqmw1JpJPUD+oDdc7vHbbZ96QsHphKjcdWE7NkFOhHY4P2Bw2affuD3Bhgw==" saltValue="A+M9+oHtH169x5DqcSTQHQ==" spinCount="100000" sheet="1" objects="1" scenarios="1"/>
  <mergeCells count="10">
    <mergeCell ref="B35:B36"/>
    <mergeCell ref="D35:D36"/>
    <mergeCell ref="B37:F37"/>
    <mergeCell ref="B39:B41"/>
    <mergeCell ref="B7:F7"/>
    <mergeCell ref="B14:B16"/>
    <mergeCell ref="B18:F18"/>
    <mergeCell ref="B20:B22"/>
    <mergeCell ref="B27:F27"/>
    <mergeCell ref="B29:B32"/>
  </mergeCells>
  <hyperlinks>
    <hyperlink ref="E12" location="People!A1" display="Perseus Data Book 2023 - People" xr:uid="{605E90D1-E156-447A-992F-48E94D4B843A}"/>
    <hyperlink ref="E21" location="Emissions!A1" display="Perseus Data Book 2023 - Emissions" xr:uid="{E8BDFA26-9754-4B09-9340-1FD219B04368}"/>
    <hyperlink ref="E23" location="'Climate Dislosure Progress'!A1" display="Perseus Data Book 2025 - TCFD" xr:uid="{17A0888A-27F8-4E0F-97BF-5245DB921789}"/>
    <hyperlink ref="E26" location="Water!A1" display="Perseus Data Book 2023 - Water" xr:uid="{7D8D936A-A7AD-4209-9D0C-6445E545D052}"/>
    <hyperlink ref="E34" location="Safety!A1" display="Perseus Data Book 2023 - Safety" xr:uid="{894F2F35-51D8-483A-83E9-62532CFF160A}"/>
    <hyperlink ref="E40" location="'Economic Contributions'!A1" display="Perseus Data Book 2023 - Economic Contributions" xr:uid="{C46A10BD-F222-49AB-9C1B-9D194F434853}"/>
    <hyperlink ref="E14" location="People!A1" display="Perseus Data Book 2023 - People" xr:uid="{9E92DDE2-B480-453D-B465-7472789C2751}"/>
    <hyperlink ref="E29" location="People!A1" display="Perseus Data Book 2023 - People" xr:uid="{B51E4DF9-D0A5-4ADF-B16F-95763C27A6E0}"/>
    <hyperlink ref="E30" location="People!A1" display="Perseus Data Book 2023 - People" xr:uid="{776449BA-7762-43BE-A7FF-5EB3F55AF80C}"/>
    <hyperlink ref="E35" location="People!A1" display="Perseus Data Book 2023 - People" xr:uid="{B6413CB5-061F-4CBA-A1E6-44027FC7B869}"/>
    <hyperlink ref="E39" location="People!A1" display="Perseus Data Book 2023 - People" xr:uid="{8D590F77-F85E-4C3A-9ECD-7EE8DDC98A8F}"/>
    <hyperlink ref="E43" location="'Economic Contributions'!A1" display="Perseus Data Book 2023 - Economic Contributions" xr:uid="{1A90742B-97A8-4567-A296-45925C6F8681}"/>
  </hyperlinks>
  <pageMargins left="0.7" right="0.7" top="0.75" bottom="0.75" header="0.3" footer="0.3"/>
  <pageSetup paperSize="9" orientation="portrait"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5329B-57A0-4A27-BBE2-F4AA8EDB863C}">
  <sheetPr>
    <pageSetUpPr autoPageBreaks="0"/>
  </sheetPr>
  <dimension ref="B1:G35"/>
  <sheetViews>
    <sheetView showGridLines="0" zoomScale="90" zoomScaleNormal="90" workbookViewId="0">
      <selection activeCell="I12" sqref="I12"/>
    </sheetView>
  </sheetViews>
  <sheetFormatPr defaultColWidth="9.42578125" defaultRowHeight="15"/>
  <cols>
    <col min="1" max="1" width="3.42578125" style="16" customWidth="1"/>
    <col min="2" max="2" width="28" style="16" customWidth="1"/>
    <col min="3" max="3" width="16.42578125" style="16" customWidth="1"/>
    <col min="4" max="4" width="77.140625" style="16" customWidth="1"/>
    <col min="5" max="5" width="93.7109375" style="16" customWidth="1"/>
    <col min="6" max="6" width="9.42578125" style="264"/>
    <col min="7" max="7" width="13.42578125" style="16" customWidth="1"/>
    <col min="8" max="8" width="18.42578125" style="16" customWidth="1"/>
    <col min="9" max="16384" width="9.42578125" style="16"/>
  </cols>
  <sheetData>
    <row r="1" spans="2:7">
      <c r="B1" s="24"/>
    </row>
    <row r="2" spans="2:7">
      <c r="E2" s="267"/>
      <c r="F2" s="229" t="s">
        <v>978</v>
      </c>
      <c r="G2" s="264"/>
    </row>
    <row r="6" spans="2:7">
      <c r="B6" s="64" t="s">
        <v>717</v>
      </c>
      <c r="C6" s="38"/>
      <c r="D6" s="27"/>
      <c r="E6" s="26"/>
    </row>
    <row r="7" spans="2:7">
      <c r="B7" s="39" t="s">
        <v>718</v>
      </c>
      <c r="C7" s="40" t="s">
        <v>719</v>
      </c>
      <c r="D7" s="40" t="s">
        <v>442</v>
      </c>
      <c r="E7" s="39" t="s">
        <v>716</v>
      </c>
      <c r="F7" s="265"/>
    </row>
    <row r="8" spans="2:7">
      <c r="B8" s="915" t="s">
        <v>720</v>
      </c>
      <c r="C8" s="41" t="s">
        <v>721</v>
      </c>
      <c r="D8" s="90" t="s">
        <v>722</v>
      </c>
      <c r="E8" s="44" t="s">
        <v>1167</v>
      </c>
      <c r="F8" s="266">
        <v>52</v>
      </c>
    </row>
    <row r="9" spans="2:7">
      <c r="B9" s="915"/>
      <c r="C9" s="43"/>
      <c r="D9" s="91"/>
      <c r="E9" s="72" t="s">
        <v>1126</v>
      </c>
      <c r="F9" s="266"/>
    </row>
    <row r="10" spans="2:7" ht="25.5">
      <c r="B10" s="916"/>
      <c r="C10" s="43" t="s">
        <v>723</v>
      </c>
      <c r="D10" s="91" t="s">
        <v>724</v>
      </c>
      <c r="E10" s="44" t="s">
        <v>1154</v>
      </c>
      <c r="F10" s="266" t="s">
        <v>1214</v>
      </c>
    </row>
    <row r="11" spans="2:7" ht="53.25" customHeight="1">
      <c r="B11" s="45" t="s">
        <v>725</v>
      </c>
      <c r="C11" s="42" t="s">
        <v>726</v>
      </c>
      <c r="D11" s="92" t="s">
        <v>727</v>
      </c>
      <c r="E11" s="75" t="s">
        <v>1126</v>
      </c>
      <c r="F11" s="266"/>
    </row>
    <row r="12" spans="2:7" ht="32.25" customHeight="1">
      <c r="B12" s="46"/>
      <c r="C12" s="47"/>
      <c r="D12" s="76"/>
      <c r="E12" s="268" t="s">
        <v>728</v>
      </c>
      <c r="F12" s="266"/>
    </row>
    <row r="13" spans="2:7">
      <c r="B13" s="46" t="s">
        <v>729</v>
      </c>
      <c r="C13" s="47" t="s">
        <v>730</v>
      </c>
      <c r="D13" s="76" t="s">
        <v>731</v>
      </c>
      <c r="E13" s="72" t="s">
        <v>1128</v>
      </c>
      <c r="F13" s="266"/>
    </row>
    <row r="14" spans="2:7" ht="25.5">
      <c r="B14" s="915" t="s">
        <v>732</v>
      </c>
      <c r="C14" s="43" t="s">
        <v>733</v>
      </c>
      <c r="D14" s="91" t="s">
        <v>734</v>
      </c>
      <c r="E14" s="72" t="s">
        <v>1123</v>
      </c>
      <c r="F14" s="266"/>
    </row>
    <row r="15" spans="2:7" ht="25.5">
      <c r="B15" s="916"/>
      <c r="C15" s="43" t="s">
        <v>735</v>
      </c>
      <c r="D15" s="91" t="s">
        <v>736</v>
      </c>
      <c r="E15" s="94" t="s">
        <v>737</v>
      </c>
      <c r="F15" s="266"/>
    </row>
    <row r="16" spans="2:7">
      <c r="B16" s="913" t="s">
        <v>738</v>
      </c>
      <c r="C16" s="43" t="s">
        <v>739</v>
      </c>
      <c r="D16" s="91" t="s">
        <v>740</v>
      </c>
      <c r="E16" s="75" t="s">
        <v>1123</v>
      </c>
      <c r="F16" s="266"/>
    </row>
    <row r="17" spans="2:6">
      <c r="B17" s="915"/>
      <c r="C17" s="43" t="s">
        <v>741</v>
      </c>
      <c r="D17" s="91" t="s">
        <v>742</v>
      </c>
      <c r="E17" s="75" t="s">
        <v>1123</v>
      </c>
      <c r="F17" s="266"/>
    </row>
    <row r="18" spans="2:6">
      <c r="B18" s="914"/>
      <c r="C18" s="43" t="s">
        <v>743</v>
      </c>
      <c r="D18" s="91" t="s">
        <v>744</v>
      </c>
      <c r="E18" s="72" t="s">
        <v>1147</v>
      </c>
      <c r="F18" s="266"/>
    </row>
    <row r="19" spans="2:6">
      <c r="B19" s="913" t="s">
        <v>745</v>
      </c>
      <c r="C19" s="48" t="s">
        <v>746</v>
      </c>
      <c r="D19" s="93" t="s">
        <v>747</v>
      </c>
      <c r="E19" s="93" t="s">
        <v>1199</v>
      </c>
      <c r="F19" s="266" t="s">
        <v>1219</v>
      </c>
    </row>
    <row r="20" spans="2:6" ht="25.5">
      <c r="B20" s="915"/>
      <c r="C20" s="43" t="s">
        <v>748</v>
      </c>
      <c r="D20" s="91" t="s">
        <v>749</v>
      </c>
      <c r="E20" s="72" t="s">
        <v>1105</v>
      </c>
      <c r="F20" s="266"/>
    </row>
    <row r="21" spans="2:6" ht="25.5">
      <c r="B21" s="914"/>
      <c r="C21" s="43" t="s">
        <v>750</v>
      </c>
      <c r="D21" s="91" t="s">
        <v>751</v>
      </c>
      <c r="E21" s="75" t="s">
        <v>1105</v>
      </c>
      <c r="F21" s="266"/>
    </row>
    <row r="22" spans="2:6" ht="96" customHeight="1">
      <c r="B22" s="915" t="s">
        <v>752</v>
      </c>
      <c r="C22" s="43" t="s">
        <v>753</v>
      </c>
      <c r="D22" s="94" t="s">
        <v>754</v>
      </c>
      <c r="E22" s="94" t="s">
        <v>973</v>
      </c>
      <c r="F22" s="266"/>
    </row>
    <row r="23" spans="2:6" ht="51">
      <c r="B23" s="915"/>
      <c r="C23" s="43" t="s">
        <v>755</v>
      </c>
      <c r="D23" s="94" t="s">
        <v>756</v>
      </c>
      <c r="E23" s="94" t="s">
        <v>1220</v>
      </c>
      <c r="F23" s="266"/>
    </row>
    <row r="24" spans="2:6" ht="25.5">
      <c r="B24" s="914"/>
      <c r="C24" s="43" t="s">
        <v>757</v>
      </c>
      <c r="D24" s="94" t="s">
        <v>758</v>
      </c>
      <c r="E24" s="94" t="s">
        <v>1221</v>
      </c>
      <c r="F24" s="266"/>
    </row>
    <row r="25" spans="2:6" ht="25.5">
      <c r="B25" s="913" t="s">
        <v>759</v>
      </c>
      <c r="C25" s="43" t="s">
        <v>760</v>
      </c>
      <c r="D25" s="94" t="s">
        <v>761</v>
      </c>
      <c r="E25" s="94" t="s">
        <v>1221</v>
      </c>
      <c r="F25" s="266" t="s">
        <v>1222</v>
      </c>
    </row>
    <row r="26" spans="2:6">
      <c r="B26" s="914"/>
      <c r="C26" s="43" t="s">
        <v>762</v>
      </c>
      <c r="D26" s="94" t="s">
        <v>222</v>
      </c>
      <c r="E26" s="74" t="s">
        <v>1100</v>
      </c>
      <c r="F26" s="266"/>
    </row>
    <row r="27" spans="2:6" ht="40.5" customHeight="1">
      <c r="B27" s="913" t="s">
        <v>763</v>
      </c>
      <c r="C27" s="109" t="s">
        <v>764</v>
      </c>
      <c r="D27" s="91" t="s">
        <v>765</v>
      </c>
      <c r="E27" s="94" t="s">
        <v>813</v>
      </c>
      <c r="F27" s="266"/>
    </row>
    <row r="28" spans="2:6">
      <c r="B28" s="914"/>
      <c r="C28" s="43" t="s">
        <v>766</v>
      </c>
      <c r="D28" s="94" t="s">
        <v>767</v>
      </c>
      <c r="E28" s="73" t="s">
        <v>1207</v>
      </c>
      <c r="F28" s="266"/>
    </row>
    <row r="29" spans="2:6">
      <c r="B29" s="50" t="s">
        <v>768</v>
      </c>
      <c r="C29" s="41" t="s">
        <v>769</v>
      </c>
      <c r="D29" s="95" t="s">
        <v>770</v>
      </c>
      <c r="E29" s="77" t="s">
        <v>1138</v>
      </c>
      <c r="F29" s="266"/>
    </row>
    <row r="30" spans="2:6" ht="38.25">
      <c r="B30" s="51"/>
      <c r="C30" s="41"/>
      <c r="D30" s="95"/>
      <c r="E30" s="94" t="s">
        <v>771</v>
      </c>
      <c r="F30" s="266"/>
    </row>
    <row r="31" spans="2:6">
      <c r="B31" s="49"/>
      <c r="C31" s="43"/>
      <c r="D31" s="94" t="s">
        <v>772</v>
      </c>
      <c r="E31" s="73" t="s">
        <v>1207</v>
      </c>
      <c r="F31" s="266"/>
    </row>
    <row r="32" spans="2:6" ht="25.5">
      <c r="B32" s="913" t="s">
        <v>773</v>
      </c>
      <c r="C32" s="43" t="s">
        <v>774</v>
      </c>
      <c r="D32" s="94" t="s">
        <v>775</v>
      </c>
      <c r="E32" s="44" t="s">
        <v>1223</v>
      </c>
      <c r="F32" s="266">
        <v>20</v>
      </c>
    </row>
    <row r="33" spans="2:6" ht="25.5">
      <c r="B33" s="914"/>
      <c r="C33" s="43" t="s">
        <v>776</v>
      </c>
      <c r="D33" s="94" t="s">
        <v>777</v>
      </c>
      <c r="E33" s="94" t="s">
        <v>797</v>
      </c>
      <c r="F33" s="266"/>
    </row>
    <row r="34" spans="2:6">
      <c r="B34" s="51" t="s">
        <v>778</v>
      </c>
      <c r="C34" s="43" t="s">
        <v>779</v>
      </c>
      <c r="D34" s="94" t="s">
        <v>780</v>
      </c>
      <c r="E34" s="72" t="s">
        <v>1117</v>
      </c>
      <c r="F34" s="266"/>
    </row>
    <row r="35" spans="2:6">
      <c r="B35" s="49"/>
      <c r="C35" s="43" t="s">
        <v>781</v>
      </c>
      <c r="D35" s="94" t="s">
        <v>782</v>
      </c>
      <c r="E35" s="73" t="s">
        <v>1207</v>
      </c>
      <c r="F35" s="266"/>
    </row>
  </sheetData>
  <sheetProtection algorithmName="SHA-512" hashValue="7CjJYrGyFV80GtyFf6l6fu72LGFTOt1V2IPjKPICM3KCwQOmWH4W4rF1KGtFp271OQNBiDRgPVsEmCit1Am+LQ==" saltValue="uYJ9pw9OeQnsdebMvzh9Bg==" spinCount="100000" sheet="1" objects="1" scenarios="1"/>
  <mergeCells count="8">
    <mergeCell ref="B27:B28"/>
    <mergeCell ref="B32:B33"/>
    <mergeCell ref="B8:B10"/>
    <mergeCell ref="B14:B15"/>
    <mergeCell ref="B16:B18"/>
    <mergeCell ref="B19:B21"/>
    <mergeCell ref="B22:B24"/>
    <mergeCell ref="B25:B26"/>
  </mergeCells>
  <hyperlinks>
    <hyperlink ref="E9" location="Emissions!A1" display="Perseus Data Book 2023 - Emissions" xr:uid="{52F4C300-32CD-4C48-AE8C-6F406598BD34}"/>
    <hyperlink ref="E13" location="Energy!A1" display="Perseus Data Book 2023 - Energy" xr:uid="{22210B22-7B54-4013-84B4-C574C879F413}"/>
    <hyperlink ref="E14" location="Water!A1" display="Perseus Data Book 2023 - Water" xr:uid="{8249CB10-3B16-44C4-BD3C-CC8180B09810}"/>
    <hyperlink ref="E18" location="Tailings!A1" display="Perseus Data Book 2023 - Tailings" xr:uid="{1BD3AC31-97F2-4681-84E2-64C5C0CC4785}"/>
    <hyperlink ref="E20" location="'GRI Index'!A1" display="Perseus Data Book 2023 - Biodiversity &amp; Environment" xr:uid="{156C6806-7658-4C66-B4D9-AF4F9B60C483}"/>
    <hyperlink ref="E26" location="'Communities &amp; Human Rights '!A1" display="Perseus Data Book 2023 - Communities &amp; Human Rights" xr:uid="{F11C3EB7-475A-4648-B32C-95663B6030A4}"/>
    <hyperlink ref="E28" location="People!A1" display="Perseus Data Book 2023 - People" xr:uid="{5F7BE88E-9533-43AF-8CE7-30CAA3AE0FCC}"/>
    <hyperlink ref="E29" location="Safety!A1" display="Perseus Data Book 2023 - Safety" xr:uid="{ECA4BA01-CF74-43FD-B304-396190B2DC9B}"/>
    <hyperlink ref="E31" location="People!A1" display="Perseus Data Book 2023 - People" xr:uid="{92C73DEC-D042-4DC7-85A4-3BF8689081FC}"/>
    <hyperlink ref="E35" location="People!A1" display="Perseus Data Book 2023- People" xr:uid="{4CF1A701-A8CF-4320-94B0-72544FF790B3}"/>
    <hyperlink ref="E34" location="'Economic Contributions'!A1" display="Perseus Data Book 2023 - Economic Contributions" xr:uid="{7A50B38F-5635-4D48-B506-0B33333DA55C}"/>
    <hyperlink ref="E11" location="Emissions!A1" display="Perseus Data Book 2023 - Emissions" xr:uid="{66B0E9AB-E2FA-4A5B-B09F-F93DC4E2F053}"/>
    <hyperlink ref="E16" location="Water!A1" display="Perseus Data Book 2023 - Water" xr:uid="{0E256D19-62C2-4CDF-8052-94B0C9A7366B}"/>
    <hyperlink ref="E17" location="Water!A1" display="Perseus Data Book 2023 - Water" xr:uid="{87B758F4-620D-4ECF-9B40-D97879E06845}"/>
    <hyperlink ref="E21" location="'GRI Index'!A1" display="Perseus Data Book 2023 - Biodiversity &amp; Environment" xr:uid="{BB57FAD3-A284-49A7-99DD-519706542CA6}"/>
  </hyperlinks>
  <pageMargins left="0.7" right="0.7" top="0.75" bottom="0.75" header="0.3" footer="0.3"/>
  <pageSetup paperSize="9" scale="67"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15346-D0DC-4658-842C-78F282523340}">
  <dimension ref="B2:R66"/>
  <sheetViews>
    <sheetView showGridLines="0" zoomScale="85" zoomScaleNormal="85" workbookViewId="0">
      <selection activeCell="C40" sqref="C40"/>
    </sheetView>
  </sheetViews>
  <sheetFormatPr defaultColWidth="9" defaultRowHeight="15"/>
  <cols>
    <col min="1" max="1" width="4.42578125" style="110" customWidth="1"/>
    <col min="2" max="2" width="54.5703125" style="111" customWidth="1"/>
    <col min="3" max="3" width="14.7109375" style="111" bestFit="1" customWidth="1"/>
    <col min="4" max="4" width="14.85546875" style="111" customWidth="1"/>
    <col min="5" max="5" width="15.42578125" style="111" customWidth="1"/>
    <col min="6" max="10" width="13.85546875" style="111" customWidth="1"/>
    <col min="11" max="12" width="14.42578125" style="111" customWidth="1"/>
    <col min="13" max="13" width="14.7109375" style="111" customWidth="1"/>
    <col min="14" max="15" width="9" style="111"/>
    <col min="16" max="17" width="12.5703125" style="110" bestFit="1" customWidth="1"/>
    <col min="18" max="18" width="10.5703125" style="110" bestFit="1" customWidth="1"/>
    <col min="19" max="19" width="11.5703125" style="110" bestFit="1" customWidth="1"/>
    <col min="20" max="16384" width="9" style="110"/>
  </cols>
  <sheetData>
    <row r="2" spans="2:17">
      <c r="D2" s="192" t="s">
        <v>978</v>
      </c>
      <c r="I2" s="193"/>
    </row>
    <row r="3" spans="2:17">
      <c r="J3" s="191"/>
      <c r="K3" s="190"/>
      <c r="L3" s="190"/>
    </row>
    <row r="6" spans="2:17">
      <c r="B6" s="189" t="s">
        <v>5</v>
      </c>
      <c r="C6" s="189"/>
      <c r="D6" s="189"/>
      <c r="E6" s="189"/>
      <c r="F6" s="188"/>
      <c r="G6" s="188"/>
      <c r="H6" s="187"/>
      <c r="I6" s="186"/>
      <c r="J6" s="186"/>
      <c r="K6" s="186"/>
      <c r="L6" s="186"/>
    </row>
    <row r="7" spans="2:17">
      <c r="B7" s="125" t="s">
        <v>8</v>
      </c>
      <c r="C7" s="135" t="s">
        <v>979</v>
      </c>
      <c r="D7" s="135" t="s">
        <v>823</v>
      </c>
      <c r="E7" s="134" t="s">
        <v>783</v>
      </c>
      <c r="F7" s="134" t="s">
        <v>97</v>
      </c>
      <c r="G7" s="134" t="s">
        <v>98</v>
      </c>
      <c r="H7" s="134" t="s">
        <v>99</v>
      </c>
      <c r="I7" s="138" t="s">
        <v>100</v>
      </c>
      <c r="J7" s="138" t="s">
        <v>101</v>
      </c>
      <c r="K7" s="158"/>
      <c r="L7" s="158"/>
      <c r="M7" s="173"/>
      <c r="P7" s="176"/>
      <c r="Q7" s="175"/>
    </row>
    <row r="8" spans="2:17">
      <c r="B8" s="152" t="s">
        <v>102</v>
      </c>
      <c r="C8" s="133">
        <v>1257241.0723844001</v>
      </c>
      <c r="D8" s="836">
        <v>1024307</v>
      </c>
      <c r="E8" s="183">
        <v>969273</v>
      </c>
      <c r="F8" s="183">
        <v>809525</v>
      </c>
      <c r="G8" s="183">
        <v>507823</v>
      </c>
      <c r="H8" s="183">
        <v>416542</v>
      </c>
      <c r="I8" s="183">
        <v>347829</v>
      </c>
      <c r="J8" s="183">
        <v>367301</v>
      </c>
      <c r="K8" s="112"/>
      <c r="L8" s="112"/>
      <c r="M8" s="173"/>
      <c r="N8" s="177"/>
      <c r="O8" s="177"/>
      <c r="P8" s="176"/>
      <c r="Q8" s="175"/>
    </row>
    <row r="9" spans="2:17">
      <c r="B9" s="152" t="s">
        <v>103</v>
      </c>
      <c r="C9" s="185">
        <v>27.02</v>
      </c>
      <c r="D9" s="837">
        <v>23.62</v>
      </c>
      <c r="E9" s="184">
        <v>23.489308160000004</v>
      </c>
      <c r="F9" s="184">
        <v>13.62</v>
      </c>
      <c r="G9" s="184">
        <v>7.15</v>
      </c>
      <c r="H9" s="184">
        <v>5.86</v>
      </c>
      <c r="I9" s="184">
        <v>3.23</v>
      </c>
      <c r="J9" s="184">
        <v>-0.12</v>
      </c>
      <c r="K9" s="112"/>
      <c r="L9" s="112"/>
      <c r="M9" s="173"/>
      <c r="N9" s="177"/>
      <c r="O9" s="177"/>
      <c r="P9" s="176"/>
      <c r="Q9" s="175"/>
    </row>
    <row r="10" spans="2:17">
      <c r="B10" s="152" t="s">
        <v>104</v>
      </c>
      <c r="C10" s="133">
        <v>421714</v>
      </c>
      <c r="D10" s="836">
        <v>364755</v>
      </c>
      <c r="E10" s="183">
        <v>321037.02013115847</v>
      </c>
      <c r="F10" s="183">
        <v>203145</v>
      </c>
      <c r="G10" s="183">
        <v>104128</v>
      </c>
      <c r="H10" s="183">
        <v>78099</v>
      </c>
      <c r="I10" s="183">
        <v>18719</v>
      </c>
      <c r="J10" s="132">
        <v>-983</v>
      </c>
      <c r="K10" s="112"/>
      <c r="L10" s="112"/>
      <c r="M10" s="178"/>
      <c r="N10" s="177"/>
      <c r="O10" s="177"/>
    </row>
    <row r="11" spans="2:17">
      <c r="B11" s="152" t="s">
        <v>105</v>
      </c>
      <c r="C11" s="133">
        <v>42700</v>
      </c>
      <c r="D11" s="836">
        <v>38197</v>
      </c>
      <c r="E11" s="183">
        <v>32214.7</v>
      </c>
      <c r="F11" s="183">
        <v>33420</v>
      </c>
      <c r="G11" s="183">
        <v>29428.630925295958</v>
      </c>
      <c r="H11" s="183">
        <v>27050</v>
      </c>
      <c r="I11" s="183">
        <v>22016</v>
      </c>
      <c r="J11" s="183">
        <v>21846</v>
      </c>
      <c r="K11" s="112"/>
      <c r="L11" s="811"/>
      <c r="M11" s="178"/>
      <c r="N11" s="177"/>
      <c r="O11" s="177"/>
      <c r="P11" s="176"/>
      <c r="Q11" s="175"/>
    </row>
    <row r="12" spans="2:17">
      <c r="B12" s="155" t="s">
        <v>106</v>
      </c>
      <c r="C12" s="133">
        <v>56170</v>
      </c>
      <c r="D12" s="836">
        <v>33190</v>
      </c>
      <c r="E12" s="182">
        <v>25828.137495999999</v>
      </c>
      <c r="F12" s="182">
        <v>10329</v>
      </c>
      <c r="G12" s="182">
        <v>8905</v>
      </c>
      <c r="H12" s="182">
        <v>6322</v>
      </c>
      <c r="I12" s="182">
        <v>1757</v>
      </c>
      <c r="J12" s="182">
        <v>4180</v>
      </c>
      <c r="K12" s="112"/>
      <c r="L12" s="112"/>
      <c r="M12" s="178"/>
      <c r="N12" s="177"/>
      <c r="O12" s="177"/>
      <c r="P12" s="176"/>
      <c r="Q12" s="175"/>
    </row>
    <row r="13" spans="2:17" ht="15.75" thickBot="1">
      <c r="B13" s="181" t="s">
        <v>107</v>
      </c>
      <c r="C13" s="157">
        <v>219523</v>
      </c>
      <c r="D13" s="838">
        <v>198688</v>
      </c>
      <c r="E13" s="180">
        <v>118488.99671592822</v>
      </c>
      <c r="F13" s="180">
        <v>66771</v>
      </c>
      <c r="G13" s="180">
        <v>73594</v>
      </c>
      <c r="H13" s="180">
        <v>69172</v>
      </c>
      <c r="I13" s="180">
        <v>48370</v>
      </c>
      <c r="J13" s="180">
        <v>33992</v>
      </c>
      <c r="K13" s="112"/>
      <c r="L13" s="112"/>
      <c r="M13" s="178"/>
      <c r="N13" s="177"/>
      <c r="O13" s="177"/>
      <c r="P13" s="176"/>
      <c r="Q13" s="175"/>
    </row>
    <row r="14" spans="2:17">
      <c r="B14" s="194" t="s">
        <v>816</v>
      </c>
      <c r="C14" s="194"/>
      <c r="D14" s="194"/>
      <c r="E14" s="194"/>
      <c r="F14" s="194"/>
      <c r="G14" s="194"/>
      <c r="H14" s="195"/>
      <c r="I14" s="195"/>
      <c r="J14" s="195"/>
      <c r="K14" s="161"/>
      <c r="L14" s="161"/>
      <c r="M14" s="178"/>
      <c r="N14" s="177"/>
    </row>
    <row r="15" spans="2:17">
      <c r="B15" s="194" t="s">
        <v>108</v>
      </c>
      <c r="C15" s="194"/>
      <c r="D15" s="194"/>
      <c r="E15" s="194"/>
      <c r="F15" s="194"/>
      <c r="G15" s="194"/>
      <c r="H15" s="195"/>
      <c r="I15" s="195"/>
      <c r="J15" s="195"/>
      <c r="K15" s="161"/>
      <c r="L15" s="161"/>
      <c r="M15" s="178"/>
      <c r="N15" s="177"/>
      <c r="P15" s="176"/>
      <c r="Q15" s="175"/>
    </row>
    <row r="16" spans="2:17">
      <c r="B16" s="844" t="s">
        <v>817</v>
      </c>
      <c r="C16" s="844"/>
      <c r="D16" s="844"/>
      <c r="E16" s="844"/>
      <c r="F16" s="844"/>
      <c r="G16" s="844"/>
      <c r="H16" s="844"/>
      <c r="I16" s="844"/>
      <c r="J16" s="844"/>
      <c r="K16" s="161"/>
      <c r="L16" s="161"/>
      <c r="M16" s="178"/>
      <c r="N16" s="177"/>
      <c r="P16" s="176"/>
      <c r="Q16" s="175"/>
    </row>
    <row r="17" spans="2:18">
      <c r="B17" s="179"/>
      <c r="C17" s="179"/>
      <c r="D17" s="179"/>
      <c r="E17" s="179"/>
      <c r="F17" s="179"/>
      <c r="G17" s="179"/>
      <c r="H17" s="179"/>
      <c r="I17" s="179"/>
      <c r="J17" s="179"/>
      <c r="K17" s="161"/>
      <c r="L17" s="161"/>
      <c r="M17" s="178"/>
      <c r="N17" s="177"/>
      <c r="P17" s="176"/>
      <c r="Q17" s="175"/>
    </row>
    <row r="18" spans="2:18">
      <c r="B18" s="174"/>
      <c r="C18" s="174"/>
      <c r="D18" s="174"/>
      <c r="E18" s="174"/>
      <c r="F18" s="174"/>
      <c r="G18" s="174"/>
      <c r="H18" s="159"/>
      <c r="I18" s="159"/>
      <c r="J18" s="159"/>
      <c r="K18" s="161"/>
      <c r="L18" s="161"/>
      <c r="M18" s="172"/>
      <c r="N18" s="171"/>
    </row>
    <row r="19" spans="2:18">
      <c r="B19" s="125" t="s">
        <v>10</v>
      </c>
      <c r="C19" s="135" t="s">
        <v>979</v>
      </c>
      <c r="D19" s="135" t="s">
        <v>823</v>
      </c>
      <c r="E19" s="134" t="s">
        <v>783</v>
      </c>
      <c r="F19" s="134" t="s">
        <v>97</v>
      </c>
      <c r="G19" s="134" t="s">
        <v>98</v>
      </c>
      <c r="H19" s="138" t="s">
        <v>99</v>
      </c>
      <c r="I19" s="138" t="s">
        <v>100</v>
      </c>
      <c r="J19" s="138" t="s">
        <v>101</v>
      </c>
      <c r="P19" s="170"/>
      <c r="R19" s="170"/>
    </row>
    <row r="20" spans="2:18">
      <c r="B20" s="152" t="s">
        <v>109</v>
      </c>
      <c r="C20" s="133">
        <f>C8</f>
        <v>1257241.0723844001</v>
      </c>
      <c r="D20" s="836">
        <f>D8</f>
        <v>1024307</v>
      </c>
      <c r="E20" s="132">
        <f>E8</f>
        <v>969273</v>
      </c>
      <c r="F20" s="132">
        <f>F8</f>
        <v>809525</v>
      </c>
      <c r="G20" s="132">
        <v>507823</v>
      </c>
      <c r="H20" s="132">
        <v>416542</v>
      </c>
      <c r="I20" s="132">
        <v>347829</v>
      </c>
      <c r="J20" s="132">
        <v>367301</v>
      </c>
      <c r="P20" s="169"/>
      <c r="Q20" s="169"/>
    </row>
    <row r="21" spans="2:18">
      <c r="B21" s="149" t="s">
        <v>110</v>
      </c>
      <c r="C21" s="133">
        <f>C11+C13+C28+C41</f>
        <v>813291.44452191528</v>
      </c>
      <c r="D21" s="836">
        <f>D11+D13+D28+D41</f>
        <v>717195</v>
      </c>
      <c r="E21" s="132">
        <f>E11+E13+E28+E41</f>
        <v>537387.19671592826</v>
      </c>
      <c r="F21" s="132">
        <f>F11+F13+F28+F41</f>
        <v>497588.60702592146</v>
      </c>
      <c r="G21" s="132">
        <v>428425.4661552959</v>
      </c>
      <c r="H21" s="132">
        <v>384685.87199999997</v>
      </c>
      <c r="I21" s="132">
        <v>311402.29599999997</v>
      </c>
      <c r="J21" s="132">
        <v>290218.51400000002</v>
      </c>
      <c r="N21" s="150"/>
    </row>
    <row r="22" spans="2:18" ht="15.75" thickBot="1">
      <c r="B22" s="147" t="s">
        <v>111</v>
      </c>
      <c r="C22" s="146">
        <f t="shared" ref="C22:J22" si="0">C20-C21</f>
        <v>443949.62786248478</v>
      </c>
      <c r="D22" s="839">
        <f t="shared" si="0"/>
        <v>307112</v>
      </c>
      <c r="E22" s="145">
        <f t="shared" si="0"/>
        <v>431885.80328407174</v>
      </c>
      <c r="F22" s="145">
        <f t="shared" si="0"/>
        <v>311936.39297407854</v>
      </c>
      <c r="G22" s="145">
        <f t="shared" si="0"/>
        <v>79397.533844704099</v>
      </c>
      <c r="H22" s="145">
        <f t="shared" si="0"/>
        <v>31856.128000000026</v>
      </c>
      <c r="I22" s="145">
        <f t="shared" si="0"/>
        <v>36426.704000000027</v>
      </c>
      <c r="J22" s="145">
        <f t="shared" si="0"/>
        <v>77082.485999999975</v>
      </c>
      <c r="N22" s="127"/>
    </row>
    <row r="23" spans="2:18">
      <c r="B23" s="155"/>
      <c r="C23" s="168"/>
      <c r="D23" s="168"/>
      <c r="E23" s="168"/>
      <c r="F23" s="168"/>
      <c r="G23" s="168"/>
      <c r="H23" s="168"/>
      <c r="I23" s="168"/>
      <c r="J23" s="168"/>
      <c r="K23" s="167"/>
      <c r="L23" s="167"/>
      <c r="M23" s="127"/>
    </row>
    <row r="24" spans="2:18">
      <c r="B24" s="166"/>
      <c r="C24" s="166"/>
      <c r="D24" s="166"/>
      <c r="E24" s="166"/>
      <c r="F24" s="165"/>
      <c r="G24" s="165"/>
      <c r="H24" s="164"/>
      <c r="I24" s="163"/>
      <c r="J24" s="162"/>
      <c r="K24" s="162"/>
      <c r="L24" s="162"/>
      <c r="M24" s="127"/>
    </row>
    <row r="25" spans="2:18">
      <c r="B25" s="125" t="s">
        <v>11</v>
      </c>
      <c r="C25" s="135" t="s">
        <v>979</v>
      </c>
      <c r="D25" s="135" t="s">
        <v>823</v>
      </c>
      <c r="E25" s="134" t="s">
        <v>783</v>
      </c>
      <c r="F25" s="134" t="s">
        <v>97</v>
      </c>
      <c r="G25" s="138" t="s">
        <v>98</v>
      </c>
      <c r="H25" s="138" t="s">
        <v>112</v>
      </c>
      <c r="I25" s="138" t="s">
        <v>99</v>
      </c>
      <c r="J25" s="138" t="s">
        <v>100</v>
      </c>
      <c r="K25" s="138" t="s">
        <v>101</v>
      </c>
      <c r="L25" s="162"/>
    </row>
    <row r="26" spans="2:18">
      <c r="B26" s="152" t="s">
        <v>113</v>
      </c>
      <c r="C26" s="160">
        <v>592</v>
      </c>
      <c r="D26" s="840">
        <v>629</v>
      </c>
      <c r="E26" s="132">
        <v>739</v>
      </c>
      <c r="F26" s="132">
        <v>231</v>
      </c>
      <c r="G26" s="132">
        <v>498.76143999999999</v>
      </c>
      <c r="H26" s="132"/>
      <c r="I26" s="132">
        <v>748.82100000000003</v>
      </c>
      <c r="J26" s="132"/>
      <c r="K26" s="132"/>
      <c r="L26" s="162"/>
      <c r="M26" s="151"/>
    </row>
    <row r="27" spans="2:18">
      <c r="B27" s="149" t="s">
        <v>1001</v>
      </c>
      <c r="C27" s="160">
        <v>5042</v>
      </c>
      <c r="D27" s="840">
        <v>3022</v>
      </c>
      <c r="E27" s="132">
        <v>3544.5</v>
      </c>
      <c r="F27" s="132">
        <v>3369.6070259214302</v>
      </c>
      <c r="G27" s="132">
        <v>1602.12682</v>
      </c>
      <c r="H27" s="132"/>
      <c r="I27" s="132">
        <v>1117.0509999999999</v>
      </c>
      <c r="J27" s="132"/>
      <c r="K27" s="132"/>
      <c r="L27" s="162"/>
      <c r="M27" s="158"/>
    </row>
    <row r="28" spans="2:18" ht="15.75" thickBot="1">
      <c r="B28" s="147" t="s">
        <v>114</v>
      </c>
      <c r="C28" s="157">
        <f>SUM(C26:C27)</f>
        <v>5634</v>
      </c>
      <c r="D28" s="838">
        <v>3651</v>
      </c>
      <c r="E28" s="145">
        <f>SUM(E26:E27)</f>
        <v>4283.5</v>
      </c>
      <c r="F28" s="145">
        <v>3600.6070259214302</v>
      </c>
      <c r="G28" s="145">
        <v>2100.8882599999997</v>
      </c>
      <c r="H28" s="145">
        <v>1234</v>
      </c>
      <c r="I28" s="145">
        <v>1865.8719999999998</v>
      </c>
      <c r="J28" s="145">
        <v>1090.296</v>
      </c>
      <c r="K28" s="145">
        <v>812.51400000000001</v>
      </c>
      <c r="L28" s="162"/>
      <c r="M28" s="156"/>
    </row>
    <row r="29" spans="2:18">
      <c r="B29" s="155" t="s">
        <v>1002</v>
      </c>
      <c r="C29" s="155"/>
      <c r="D29" s="155"/>
      <c r="E29" s="155"/>
      <c r="F29" s="155"/>
      <c r="G29" s="273"/>
      <c r="H29" s="274"/>
      <c r="I29" s="275"/>
      <c r="J29" s="275"/>
      <c r="K29" s="275"/>
      <c r="L29" s="162"/>
    </row>
    <row r="30" spans="2:18">
      <c r="B30" s="845" t="s">
        <v>115</v>
      </c>
      <c r="C30" s="845"/>
      <c r="D30" s="845"/>
      <c r="E30" s="845"/>
      <c r="F30" s="845"/>
      <c r="G30" s="845"/>
      <c r="H30" s="845"/>
      <c r="I30" s="845"/>
      <c r="J30" s="845"/>
      <c r="K30" s="845"/>
      <c r="L30" s="270"/>
    </row>
    <row r="31" spans="2:18">
      <c r="B31" s="276" t="s">
        <v>1003</v>
      </c>
      <c r="C31" s="276"/>
      <c r="D31" s="276"/>
      <c r="E31" s="276"/>
      <c r="F31" s="276"/>
      <c r="G31" s="276"/>
      <c r="H31" s="277"/>
      <c r="I31" s="278"/>
      <c r="J31" s="279"/>
      <c r="K31" s="279"/>
      <c r="L31" s="279"/>
    </row>
    <row r="32" spans="2:18">
      <c r="B32" s="846" t="s">
        <v>1004</v>
      </c>
      <c r="C32" s="846"/>
      <c r="D32" s="846"/>
      <c r="E32" s="846"/>
      <c r="F32" s="846"/>
      <c r="G32" s="846"/>
      <c r="H32" s="846"/>
      <c r="I32" s="846"/>
      <c r="J32" s="846"/>
      <c r="K32" s="846"/>
      <c r="L32" s="280"/>
    </row>
    <row r="33" spans="2:12">
      <c r="B33" s="845" t="s">
        <v>1230</v>
      </c>
      <c r="C33" s="845"/>
      <c r="D33" s="845"/>
      <c r="E33" s="845"/>
      <c r="F33" s="845"/>
      <c r="G33" s="845"/>
      <c r="H33" s="845"/>
      <c r="I33" s="845"/>
      <c r="J33" s="845"/>
      <c r="K33" s="845"/>
      <c r="L33" s="270"/>
    </row>
    <row r="34" spans="2:12">
      <c r="B34" s="153"/>
      <c r="C34" s="153"/>
      <c r="D34" s="153"/>
      <c r="E34" s="153"/>
      <c r="F34" s="154"/>
      <c r="G34" s="153"/>
      <c r="H34" s="153"/>
      <c r="I34" s="153"/>
      <c r="J34" s="153"/>
      <c r="K34" s="153"/>
      <c r="L34" s="153"/>
    </row>
    <row r="35" spans="2:12">
      <c r="B35" s="153"/>
      <c r="C35" s="153"/>
      <c r="D35" s="153"/>
    </row>
    <row r="36" spans="2:12">
      <c r="B36" s="125" t="s">
        <v>12</v>
      </c>
      <c r="C36" s="135" t="s">
        <v>979</v>
      </c>
      <c r="D36" s="135" t="s">
        <v>823</v>
      </c>
      <c r="E36" s="134" t="s">
        <v>783</v>
      </c>
      <c r="F36" s="134" t="s">
        <v>97</v>
      </c>
      <c r="G36" s="134" t="s">
        <v>98</v>
      </c>
      <c r="H36" s="138" t="s">
        <v>99</v>
      </c>
      <c r="I36" s="138" t="s">
        <v>100</v>
      </c>
      <c r="J36" s="138" t="s">
        <v>101</v>
      </c>
    </row>
    <row r="37" spans="2:12">
      <c r="B37" s="152" t="s">
        <v>116</v>
      </c>
      <c r="C37" s="133">
        <v>163705.31965000002</v>
      </c>
      <c r="D37" s="836">
        <v>158282</v>
      </c>
      <c r="E37" s="132">
        <v>179261</v>
      </c>
      <c r="F37" s="132">
        <v>171530</v>
      </c>
      <c r="G37" s="132">
        <v>159105.8658</v>
      </c>
      <c r="H37" s="132">
        <v>133916</v>
      </c>
      <c r="I37" s="132">
        <v>105624</v>
      </c>
      <c r="J37" s="132">
        <v>196037</v>
      </c>
    </row>
    <row r="38" spans="2:12">
      <c r="B38" s="149" t="s">
        <v>117</v>
      </c>
      <c r="C38" s="133">
        <v>348047.80515885196</v>
      </c>
      <c r="D38" s="836">
        <v>315289</v>
      </c>
      <c r="E38" s="132">
        <v>198149</v>
      </c>
      <c r="F38" s="132">
        <v>222267</v>
      </c>
      <c r="G38" s="132">
        <v>164196.08116999999</v>
      </c>
      <c r="H38" s="132">
        <v>152682</v>
      </c>
      <c r="I38" s="132">
        <v>134302</v>
      </c>
      <c r="J38" s="132">
        <v>37531</v>
      </c>
    </row>
    <row r="39" spans="2:12">
      <c r="B39" s="149" t="s">
        <v>786</v>
      </c>
      <c r="C39" s="133">
        <v>4224.6605830633007</v>
      </c>
      <c r="D39" s="836">
        <v>3088</v>
      </c>
      <c r="E39" s="132">
        <v>4990</v>
      </c>
      <c r="F39" s="132"/>
      <c r="G39" s="132"/>
      <c r="H39" s="132"/>
      <c r="I39" s="132"/>
      <c r="J39" s="132"/>
    </row>
    <row r="40" spans="2:12">
      <c r="B40" s="281" t="s">
        <v>1005</v>
      </c>
      <c r="C40" s="148">
        <v>29456.65913</v>
      </c>
      <c r="D40" s="841"/>
      <c r="E40" s="132"/>
      <c r="F40" s="132"/>
      <c r="G40" s="132"/>
      <c r="H40" s="132"/>
      <c r="I40" s="132"/>
      <c r="J40" s="132"/>
    </row>
    <row r="41" spans="2:12" ht="15.75" thickBot="1">
      <c r="B41" s="147" t="s">
        <v>118</v>
      </c>
      <c r="C41" s="146">
        <f>SUM(C37:C40)</f>
        <v>545434.44452191528</v>
      </c>
      <c r="D41" s="839">
        <f>SUM(D37:D39)</f>
        <v>476659</v>
      </c>
      <c r="E41" s="145">
        <f>SUM(E37:E39)</f>
        <v>382400</v>
      </c>
      <c r="F41" s="145">
        <f>SUM(F37:F38)</f>
        <v>393797</v>
      </c>
      <c r="G41" s="145">
        <f>SUM(G37:G38)</f>
        <v>323301.94696999999</v>
      </c>
      <c r="H41" s="145">
        <f>SUM(H37:H38)</f>
        <v>286598</v>
      </c>
      <c r="I41" s="145">
        <f>SUM(I37:I38)</f>
        <v>239926</v>
      </c>
      <c r="J41" s="145">
        <f>SUM(J37:J38)</f>
        <v>233568</v>
      </c>
      <c r="K41" s="144"/>
      <c r="L41" s="144"/>
    </row>
    <row r="42" spans="2:12">
      <c r="B42" s="140"/>
      <c r="C42" s="140"/>
      <c r="D42" s="143"/>
      <c r="E42" s="142"/>
      <c r="F42" s="142"/>
      <c r="G42" s="141"/>
      <c r="H42" s="140"/>
      <c r="I42" s="140"/>
      <c r="J42" s="139"/>
    </row>
    <row r="44" spans="2:12">
      <c r="B44" s="125" t="s">
        <v>13</v>
      </c>
      <c r="C44" s="135" t="s">
        <v>979</v>
      </c>
      <c r="D44" s="135" t="s">
        <v>823</v>
      </c>
      <c r="E44" s="134" t="s">
        <v>783</v>
      </c>
      <c r="F44" s="134" t="s">
        <v>97</v>
      </c>
      <c r="G44" s="134" t="s">
        <v>98</v>
      </c>
      <c r="H44" s="138" t="s">
        <v>99</v>
      </c>
      <c r="I44" s="138" t="s">
        <v>100</v>
      </c>
      <c r="J44" s="138" t="s">
        <v>101</v>
      </c>
    </row>
    <row r="45" spans="2:12" ht="44.1" customHeight="1" thickBot="1">
      <c r="B45" s="137" t="s">
        <v>1227</v>
      </c>
      <c r="C45" s="136">
        <v>0</v>
      </c>
      <c r="D45" s="842">
        <v>0</v>
      </c>
      <c r="E45" s="129">
        <v>0</v>
      </c>
      <c r="F45" s="129">
        <v>0</v>
      </c>
      <c r="G45" s="129">
        <v>0</v>
      </c>
      <c r="H45" s="129">
        <v>0</v>
      </c>
      <c r="I45" s="129">
        <v>0</v>
      </c>
      <c r="J45" s="129">
        <v>0</v>
      </c>
    </row>
    <row r="46" spans="2:12">
      <c r="B46" s="112"/>
      <c r="C46" s="112"/>
      <c r="D46" s="112"/>
      <c r="E46" s="112"/>
      <c r="F46" s="112"/>
      <c r="G46" s="112"/>
      <c r="H46" s="112"/>
      <c r="I46" s="112"/>
    </row>
    <row r="48" spans="2:12">
      <c r="B48" s="125" t="s">
        <v>119</v>
      </c>
      <c r="C48" s="135" t="s">
        <v>979</v>
      </c>
      <c r="D48" s="135" t="s">
        <v>823</v>
      </c>
      <c r="E48" s="135" t="s">
        <v>783</v>
      </c>
      <c r="F48" s="135" t="s">
        <v>97</v>
      </c>
      <c r="G48" s="134" t="s">
        <v>98</v>
      </c>
      <c r="H48" s="134" t="s">
        <v>112</v>
      </c>
      <c r="I48" s="134" t="s">
        <v>99</v>
      </c>
    </row>
    <row r="49" spans="2:16" ht="30">
      <c r="B49" s="120" t="s">
        <v>120</v>
      </c>
      <c r="C49" s="133">
        <v>496550.57662738999</v>
      </c>
      <c r="D49" s="836">
        <v>509977</v>
      </c>
      <c r="E49" s="132">
        <v>535281</v>
      </c>
      <c r="F49" s="132">
        <v>494014</v>
      </c>
      <c r="G49" s="132">
        <v>328632</v>
      </c>
      <c r="H49" s="132">
        <v>257639</v>
      </c>
      <c r="I49" s="132">
        <v>260045</v>
      </c>
      <c r="J49" s="127"/>
      <c r="K49" s="127"/>
      <c r="L49" s="127"/>
    </row>
    <row r="50" spans="2:16" ht="30.75" thickBot="1">
      <c r="B50" s="131" t="s">
        <v>837</v>
      </c>
      <c r="C50" s="130">
        <v>15.444460860130025</v>
      </c>
      <c r="D50" s="843">
        <v>15.8620696195</v>
      </c>
      <c r="E50" s="129">
        <v>16.649112583499999</v>
      </c>
      <c r="F50" s="129">
        <v>15.365564449000001</v>
      </c>
      <c r="G50" s="129">
        <v>10.221605412000001</v>
      </c>
      <c r="H50" s="129">
        <v>8.0134746364999998</v>
      </c>
      <c r="I50" s="129">
        <v>8.0883096575</v>
      </c>
      <c r="K50" s="127"/>
      <c r="L50" s="127"/>
      <c r="P50" s="128"/>
    </row>
    <row r="51" spans="2:16" ht="18.75" customHeight="1">
      <c r="B51" s="847" t="s">
        <v>836</v>
      </c>
      <c r="C51" s="847"/>
      <c r="D51" s="847"/>
      <c r="E51" s="847"/>
      <c r="F51" s="847"/>
      <c r="G51" s="847"/>
      <c r="H51" s="847"/>
      <c r="I51" s="847"/>
      <c r="K51" s="127"/>
      <c r="L51" s="127"/>
    </row>
    <row r="52" spans="2:16">
      <c r="B52" s="126"/>
      <c r="C52" s="126"/>
      <c r="D52" s="126"/>
      <c r="E52" s="126"/>
      <c r="F52" s="126"/>
      <c r="G52" s="126"/>
      <c r="H52" s="126"/>
      <c r="I52" s="126"/>
      <c r="J52" s="126"/>
    </row>
    <row r="53" spans="2:16">
      <c r="B53" s="125" t="s">
        <v>785</v>
      </c>
      <c r="C53" s="124" t="s">
        <v>121</v>
      </c>
      <c r="D53" s="124" t="s">
        <v>122</v>
      </c>
      <c r="E53" s="124" t="s">
        <v>232</v>
      </c>
      <c r="J53" s="272"/>
      <c r="N53" s="110"/>
      <c r="O53" s="110"/>
    </row>
    <row r="54" spans="2:16" ht="135">
      <c r="B54" s="120" t="s">
        <v>123</v>
      </c>
      <c r="C54" s="123" t="s">
        <v>124</v>
      </c>
      <c r="D54" s="832" t="s">
        <v>1228</v>
      </c>
      <c r="E54" s="123" t="s">
        <v>125</v>
      </c>
      <c r="N54" s="110"/>
      <c r="O54" s="110"/>
    </row>
    <row r="55" spans="2:16" ht="45">
      <c r="B55" s="120" t="s">
        <v>126</v>
      </c>
      <c r="C55" s="123" t="s">
        <v>127</v>
      </c>
      <c r="D55" s="123" t="s">
        <v>127</v>
      </c>
      <c r="E55" s="123" t="s">
        <v>820</v>
      </c>
      <c r="N55" s="110"/>
      <c r="O55" s="110"/>
    </row>
    <row r="56" spans="2:16">
      <c r="B56" s="120" t="s">
        <v>128</v>
      </c>
      <c r="C56" s="122" t="s">
        <v>129</v>
      </c>
      <c r="D56" s="122" t="s">
        <v>129</v>
      </c>
      <c r="E56" s="122" t="s">
        <v>129</v>
      </c>
      <c r="N56" s="110"/>
      <c r="O56" s="110"/>
    </row>
    <row r="57" spans="2:16">
      <c r="B57" s="120" t="s">
        <v>130</v>
      </c>
      <c r="C57" s="833">
        <v>458622</v>
      </c>
      <c r="D57" s="833">
        <v>789460</v>
      </c>
      <c r="E57" s="833">
        <v>0</v>
      </c>
      <c r="N57" s="110"/>
      <c r="O57" s="110"/>
    </row>
    <row r="58" spans="2:16" ht="30">
      <c r="B58" s="120" t="s">
        <v>131</v>
      </c>
      <c r="C58" s="833">
        <v>0</v>
      </c>
      <c r="D58" s="833">
        <v>0</v>
      </c>
      <c r="E58" s="833">
        <v>8767</v>
      </c>
      <c r="N58" s="110"/>
      <c r="O58" s="110"/>
    </row>
    <row r="59" spans="2:16">
      <c r="B59" s="120" t="s">
        <v>132</v>
      </c>
      <c r="C59" s="833">
        <v>206550</v>
      </c>
      <c r="D59" s="833">
        <v>377910</v>
      </c>
      <c r="E59" s="833">
        <v>-20653</v>
      </c>
      <c r="N59" s="110"/>
      <c r="O59" s="110"/>
    </row>
    <row r="60" spans="2:16">
      <c r="B60" s="120" t="s">
        <v>133</v>
      </c>
      <c r="C60" s="833">
        <v>445914</v>
      </c>
      <c r="D60" s="833">
        <v>903707</v>
      </c>
      <c r="E60" s="833">
        <v>551362</v>
      </c>
      <c r="N60" s="110"/>
      <c r="O60" s="110"/>
    </row>
    <row r="61" spans="2:16">
      <c r="B61" s="120" t="s">
        <v>134</v>
      </c>
      <c r="C61" s="834">
        <v>70158</v>
      </c>
      <c r="D61" s="833">
        <v>8071.7703701160917</v>
      </c>
      <c r="E61" s="834">
        <v>1466</v>
      </c>
      <c r="G61" s="115"/>
      <c r="H61" s="114"/>
      <c r="J61" s="282"/>
      <c r="K61" s="114"/>
      <c r="L61" s="114"/>
      <c r="N61" s="110"/>
      <c r="O61" s="110"/>
    </row>
    <row r="62" spans="2:16" ht="30">
      <c r="B62" s="121" t="s">
        <v>135</v>
      </c>
      <c r="C62" s="833">
        <v>76008.080559999988</v>
      </c>
      <c r="D62" s="833">
        <v>8969.4793844542874</v>
      </c>
      <c r="E62" s="834">
        <v>1466</v>
      </c>
      <c r="G62" s="115"/>
      <c r="H62" s="114"/>
      <c r="I62" s="114"/>
      <c r="J62" s="114"/>
      <c r="K62" s="114"/>
      <c r="L62" s="114"/>
      <c r="N62" s="110"/>
      <c r="O62" s="110"/>
    </row>
    <row r="63" spans="2:16">
      <c r="B63" s="119" t="s">
        <v>136</v>
      </c>
      <c r="C63" s="833"/>
      <c r="D63" s="833"/>
      <c r="E63" s="834"/>
      <c r="G63" s="115"/>
      <c r="H63" s="114"/>
      <c r="I63" s="114"/>
      <c r="J63" s="114"/>
      <c r="K63" s="114"/>
      <c r="L63" s="114"/>
      <c r="N63" s="110"/>
      <c r="O63" s="110"/>
    </row>
    <row r="64" spans="2:16">
      <c r="B64" s="117" t="s">
        <v>137</v>
      </c>
      <c r="C64" s="833">
        <v>6623.0690197817976</v>
      </c>
      <c r="D64" s="833">
        <v>12881.859</v>
      </c>
      <c r="E64" s="834">
        <v>6917</v>
      </c>
      <c r="G64" s="283"/>
      <c r="H64" s="114"/>
      <c r="I64" s="114"/>
      <c r="J64" s="114"/>
      <c r="N64" s="110"/>
      <c r="O64" s="110"/>
    </row>
    <row r="65" spans="2:15" ht="15.75" thickBot="1">
      <c r="B65" s="116" t="s">
        <v>138</v>
      </c>
      <c r="C65" s="835">
        <v>21188.557394445888</v>
      </c>
      <c r="D65" s="835">
        <v>37550.820999999996</v>
      </c>
      <c r="E65" s="835">
        <v>0</v>
      </c>
      <c r="G65" s="283"/>
      <c r="H65" s="112"/>
      <c r="I65" s="114"/>
      <c r="J65" s="114"/>
      <c r="N65" s="110"/>
      <c r="O65" s="110"/>
    </row>
    <row r="66" spans="2:15">
      <c r="E66" s="113"/>
      <c r="F66" s="113"/>
      <c r="G66" s="112"/>
      <c r="I66" s="112"/>
      <c r="J66" s="112"/>
    </row>
  </sheetData>
  <sheetProtection algorithmName="SHA-512" hashValue="5mCej2Rv+I7Q2GP4zjA7rWnAT9bizTPXEpm8ftSnS/P3Qkozo88KWOEYL+NeOsVtlh302t0O+vbmPfOyOS2Ujw==" saltValue="r76bPepmfO7p/lic9vdEFg==" spinCount="100000" sheet="1" objects="1" scenarios="1"/>
  <mergeCells count="5">
    <mergeCell ref="B16:J16"/>
    <mergeCell ref="B30:K30"/>
    <mergeCell ref="B32:K32"/>
    <mergeCell ref="B33:K33"/>
    <mergeCell ref="B51:I51"/>
  </mergeCells>
  <hyperlinks>
    <hyperlink ref="C56" location="People!A1" display="Refer to People" xr:uid="{524540AB-9D2E-4855-AC8C-CA254AF4239E}"/>
    <hyperlink ref="D56" location="People!A1" display="Refer to People" xr:uid="{249A66A8-7E84-425B-AF0C-31A6F145280E}"/>
    <hyperlink ref="E56" location="People!A1" display="Refer to People" xr:uid="{BCDDF61B-ABAD-4280-A83A-A1C3F60F5285}"/>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F1993-C21D-4F34-91D9-B79FC6FF33E8}">
  <sheetPr codeName="Sheet4">
    <pageSetUpPr autoPageBreaks="0"/>
  </sheetPr>
  <dimension ref="B2:W63"/>
  <sheetViews>
    <sheetView showGridLines="0" zoomScale="90" zoomScaleNormal="90" workbookViewId="0">
      <selection activeCell="Q21" sqref="Q21"/>
    </sheetView>
  </sheetViews>
  <sheetFormatPr defaultColWidth="8.42578125" defaultRowHeight="15"/>
  <cols>
    <col min="1" max="1" width="3.42578125" style="7" customWidth="1"/>
    <col min="2" max="2" width="56.42578125" style="7" customWidth="1"/>
    <col min="3" max="3" width="10.7109375" style="7" customWidth="1"/>
    <col min="4" max="4" width="10.85546875" style="7" customWidth="1"/>
    <col min="5" max="5" width="12.7109375" style="7" customWidth="1"/>
    <col min="6" max="6" width="12.140625" style="7" customWidth="1"/>
    <col min="7" max="8" width="12.28515625" style="7" bestFit="1" customWidth="1"/>
    <col min="9" max="10" width="11.28515625" style="7" bestFit="1" customWidth="1"/>
    <col min="11" max="12" width="8.42578125" style="7"/>
    <col min="13" max="13" width="9.7109375" style="7" bestFit="1" customWidth="1"/>
    <col min="14" max="16384" width="8.42578125" style="7"/>
  </cols>
  <sheetData>
    <row r="2" spans="2:15">
      <c r="D2" s="313"/>
      <c r="E2" s="192" t="s">
        <v>978</v>
      </c>
      <c r="G2" s="66"/>
      <c r="H2" s="66"/>
    </row>
    <row r="3" spans="2:15">
      <c r="I3" s="62"/>
    </row>
    <row r="6" spans="2:15">
      <c r="B6" s="189" t="s">
        <v>139</v>
      </c>
      <c r="C6" s="189"/>
      <c r="D6" s="189"/>
      <c r="E6" s="188"/>
      <c r="F6" s="188"/>
      <c r="G6" s="188"/>
      <c r="H6" s="314"/>
      <c r="I6" s="186"/>
      <c r="J6" s="186"/>
      <c r="K6" s="173"/>
    </row>
    <row r="7" spans="2:15">
      <c r="B7" s="125" t="s">
        <v>140</v>
      </c>
      <c r="C7" s="135" t="s">
        <v>979</v>
      </c>
      <c r="D7" s="134" t="s">
        <v>823</v>
      </c>
      <c r="E7" s="134" t="s">
        <v>783</v>
      </c>
      <c r="F7" s="134" t="s">
        <v>97</v>
      </c>
      <c r="G7" s="134" t="s">
        <v>98</v>
      </c>
      <c r="H7" s="134" t="s">
        <v>112</v>
      </c>
      <c r="I7" s="138" t="s">
        <v>141</v>
      </c>
      <c r="J7" s="138" t="s">
        <v>142</v>
      </c>
      <c r="K7" s="305"/>
      <c r="M7" s="6"/>
    </row>
    <row r="8" spans="2:15">
      <c r="B8" s="315" t="s">
        <v>848</v>
      </c>
      <c r="C8" s="342">
        <v>0</v>
      </c>
      <c r="D8" s="316">
        <v>0</v>
      </c>
      <c r="E8" s="317">
        <v>0</v>
      </c>
      <c r="F8" s="318">
        <v>0</v>
      </c>
      <c r="G8" s="318">
        <v>0</v>
      </c>
      <c r="H8" s="318">
        <v>0</v>
      </c>
      <c r="I8" s="318">
        <v>0</v>
      </c>
      <c r="J8" s="318">
        <v>0</v>
      </c>
      <c r="K8" s="305"/>
      <c r="M8" s="6"/>
    </row>
    <row r="9" spans="2:15" ht="15.75" thickBot="1">
      <c r="B9" s="319" t="s">
        <v>849</v>
      </c>
      <c r="C9" s="357">
        <v>0</v>
      </c>
      <c r="D9" s="320">
        <v>0</v>
      </c>
      <c r="E9" s="321">
        <v>0</v>
      </c>
      <c r="F9" s="322">
        <v>1</v>
      </c>
      <c r="G9" s="323">
        <v>0</v>
      </c>
      <c r="H9" s="323">
        <v>0</v>
      </c>
      <c r="I9" s="323">
        <v>0</v>
      </c>
      <c r="J9" s="323">
        <v>0</v>
      </c>
      <c r="K9" s="305"/>
      <c r="M9" s="6"/>
    </row>
    <row r="10" spans="2:15">
      <c r="B10" s="324"/>
      <c r="C10" s="324"/>
      <c r="D10" s="324"/>
      <c r="E10" s="324"/>
      <c r="F10" s="324"/>
      <c r="G10" s="324"/>
      <c r="H10" s="161"/>
      <c r="I10" s="161"/>
      <c r="J10" s="161"/>
      <c r="K10" s="161"/>
      <c r="L10" s="6"/>
      <c r="M10" s="6"/>
    </row>
    <row r="11" spans="2:15">
      <c r="B11" s="324"/>
      <c r="C11" s="324"/>
      <c r="D11" s="324"/>
      <c r="E11" s="324"/>
      <c r="F11" s="324"/>
      <c r="G11" s="324"/>
      <c r="H11" s="161"/>
      <c r="I11" s="161"/>
      <c r="J11" s="161"/>
      <c r="K11" s="161"/>
      <c r="L11" s="6"/>
    </row>
    <row r="12" spans="2:15">
      <c r="B12" s="125" t="s">
        <v>20</v>
      </c>
      <c r="C12" s="135" t="s">
        <v>979</v>
      </c>
      <c r="D12" s="134" t="s">
        <v>823</v>
      </c>
      <c r="E12" s="134" t="s">
        <v>783</v>
      </c>
      <c r="F12" s="134" t="s">
        <v>97</v>
      </c>
      <c r="G12" s="134" t="s">
        <v>98</v>
      </c>
      <c r="H12" s="134" t="s">
        <v>112</v>
      </c>
      <c r="I12" s="138" t="s">
        <v>141</v>
      </c>
      <c r="J12" s="138" t="s">
        <v>142</v>
      </c>
      <c r="K12" s="305"/>
    </row>
    <row r="13" spans="2:15">
      <c r="B13" s="152" t="s">
        <v>143</v>
      </c>
      <c r="C13" s="325">
        <v>8</v>
      </c>
      <c r="D13" s="326">
        <v>14</v>
      </c>
      <c r="E13" s="327">
        <v>16</v>
      </c>
      <c r="F13" s="328">
        <v>15</v>
      </c>
      <c r="G13" s="328">
        <v>20</v>
      </c>
      <c r="H13" s="328">
        <v>15</v>
      </c>
      <c r="I13" s="328">
        <v>17</v>
      </c>
      <c r="J13" s="328">
        <v>19</v>
      </c>
      <c r="K13" s="70"/>
    </row>
    <row r="14" spans="2:15">
      <c r="B14" s="329" t="s">
        <v>144</v>
      </c>
      <c r="C14" s="325">
        <v>4</v>
      </c>
      <c r="D14" s="326">
        <v>3</v>
      </c>
      <c r="E14" s="327">
        <v>5</v>
      </c>
      <c r="F14" s="328">
        <v>4</v>
      </c>
      <c r="G14" s="328">
        <v>8</v>
      </c>
      <c r="H14" s="330"/>
      <c r="I14" s="330"/>
      <c r="J14" s="330"/>
      <c r="K14" s="70"/>
    </row>
    <row r="15" spans="2:15">
      <c r="B15" s="329" t="s">
        <v>145</v>
      </c>
      <c r="C15" s="325">
        <v>4</v>
      </c>
      <c r="D15" s="326">
        <v>11</v>
      </c>
      <c r="E15" s="327">
        <v>11</v>
      </c>
      <c r="F15" s="328">
        <v>11</v>
      </c>
      <c r="G15" s="328">
        <v>12</v>
      </c>
      <c r="H15" s="330"/>
      <c r="I15" s="330"/>
      <c r="J15" s="330"/>
      <c r="K15" s="70"/>
    </row>
    <row r="16" spans="2:15">
      <c r="B16" s="149" t="s">
        <v>807</v>
      </c>
      <c r="C16" s="331">
        <v>0.6007539636462409</v>
      </c>
      <c r="D16" s="332">
        <v>1.06</v>
      </c>
      <c r="E16" s="333">
        <v>1.2</v>
      </c>
      <c r="F16" s="334">
        <v>1.29</v>
      </c>
      <c r="G16" s="335">
        <v>1.76</v>
      </c>
      <c r="H16" s="334">
        <v>1.43</v>
      </c>
      <c r="I16" s="334">
        <v>2.2200000000000002</v>
      </c>
      <c r="J16" s="334">
        <v>2.25</v>
      </c>
      <c r="K16" s="70"/>
      <c r="M16" s="36"/>
      <c r="N16" s="36"/>
      <c r="O16" s="34"/>
    </row>
    <row r="17" spans="2:23">
      <c r="B17" s="329" t="s">
        <v>146</v>
      </c>
      <c r="C17" s="331">
        <v>1.0819057817950173</v>
      </c>
      <c r="D17" s="332">
        <v>0.83</v>
      </c>
      <c r="E17" s="333">
        <v>1.63</v>
      </c>
      <c r="F17" s="335">
        <v>1.21</v>
      </c>
      <c r="G17" s="335">
        <v>2.59</v>
      </c>
      <c r="H17" s="330"/>
      <c r="I17" s="330"/>
      <c r="J17" s="330"/>
      <c r="K17" s="70"/>
    </row>
    <row r="18" spans="2:23">
      <c r="B18" s="329" t="s">
        <v>147</v>
      </c>
      <c r="C18" s="331">
        <v>0.41582548635988448</v>
      </c>
      <c r="D18" s="332">
        <v>1.1499999999999999</v>
      </c>
      <c r="E18" s="333">
        <v>1.19</v>
      </c>
      <c r="F18" s="335">
        <v>1.32</v>
      </c>
      <c r="G18" s="335">
        <v>1.45</v>
      </c>
      <c r="H18" s="330"/>
      <c r="I18" s="330"/>
      <c r="J18" s="330"/>
      <c r="K18" s="70"/>
      <c r="L18" s="35"/>
    </row>
    <row r="19" spans="2:23">
      <c r="B19" s="149" t="s">
        <v>148</v>
      </c>
      <c r="C19" s="331">
        <v>7.5094245455780112E-2</v>
      </c>
      <c r="D19" s="332">
        <v>0.15</v>
      </c>
      <c r="E19" s="333">
        <v>0.24</v>
      </c>
      <c r="F19" s="335">
        <v>0.26</v>
      </c>
      <c r="G19" s="335">
        <v>0.45</v>
      </c>
      <c r="H19" s="336">
        <v>0</v>
      </c>
      <c r="I19" s="334">
        <v>0.52</v>
      </c>
      <c r="J19" s="334">
        <v>0.47</v>
      </c>
      <c r="K19" s="70"/>
    </row>
    <row r="20" spans="2:23">
      <c r="B20" s="329" t="s">
        <v>150</v>
      </c>
      <c r="C20" s="331">
        <v>0</v>
      </c>
      <c r="D20" s="332">
        <v>0.28000000000000003</v>
      </c>
      <c r="E20" s="333">
        <v>0</v>
      </c>
      <c r="F20" s="335">
        <v>0.3</v>
      </c>
      <c r="G20" s="335">
        <v>0.69</v>
      </c>
      <c r="H20" s="330"/>
      <c r="I20" s="330"/>
      <c r="J20" s="330"/>
      <c r="K20" s="70"/>
    </row>
    <row r="21" spans="2:23">
      <c r="B21" s="329" t="s">
        <v>151</v>
      </c>
      <c r="C21" s="331">
        <v>0.10395637158997112</v>
      </c>
      <c r="D21" s="332">
        <v>0.1</v>
      </c>
      <c r="E21" s="333">
        <v>0.32</v>
      </c>
      <c r="F21" s="335">
        <v>0.24</v>
      </c>
      <c r="G21" s="335">
        <v>0.36</v>
      </c>
      <c r="H21" s="330"/>
      <c r="I21" s="330"/>
      <c r="J21" s="330"/>
      <c r="K21" s="70"/>
    </row>
    <row r="22" spans="2:23" ht="16.5" thickBot="1">
      <c r="B22" s="181" t="s">
        <v>152</v>
      </c>
      <c r="C22" s="576" t="s">
        <v>1070</v>
      </c>
      <c r="D22" s="337">
        <v>13188587</v>
      </c>
      <c r="E22" s="338">
        <v>12310887</v>
      </c>
      <c r="F22" s="339">
        <v>11633038</v>
      </c>
      <c r="G22" s="339">
        <v>11372352</v>
      </c>
      <c r="H22" s="339">
        <v>10515996</v>
      </c>
      <c r="I22" s="339">
        <v>7655434</v>
      </c>
      <c r="J22" s="339">
        <v>8426808</v>
      </c>
      <c r="K22" s="70"/>
    </row>
    <row r="23" spans="2:23" ht="12.75" customHeight="1">
      <c r="B23" s="844" t="s">
        <v>153</v>
      </c>
      <c r="C23" s="844"/>
      <c r="D23" s="844"/>
      <c r="E23" s="844"/>
      <c r="F23" s="844"/>
      <c r="G23" s="844"/>
      <c r="H23" s="844"/>
      <c r="I23" s="844"/>
      <c r="J23" s="844"/>
      <c r="K23" s="340"/>
    </row>
    <row r="24" spans="2:23" ht="11.25" customHeight="1">
      <c r="B24" s="194" t="s">
        <v>154</v>
      </c>
      <c r="C24" s="194"/>
      <c r="D24" s="194"/>
      <c r="E24" s="194"/>
      <c r="F24" s="194"/>
      <c r="G24" s="194"/>
      <c r="H24" s="140"/>
      <c r="I24" s="140"/>
      <c r="J24" s="139"/>
      <c r="K24" s="305"/>
    </row>
    <row r="25" spans="2:23" ht="48" customHeight="1">
      <c r="B25" s="848" t="s">
        <v>1077</v>
      </c>
      <c r="C25" s="848"/>
      <c r="D25" s="848"/>
      <c r="E25" s="848"/>
      <c r="F25" s="848"/>
      <c r="G25" s="848"/>
      <c r="H25" s="848"/>
      <c r="I25" s="848"/>
      <c r="J25" s="848"/>
      <c r="K25" s="305"/>
    </row>
    <row r="26" spans="2:23" ht="14.25" customHeight="1">
      <c r="B26" s="140"/>
      <c r="C26" s="140"/>
      <c r="D26" s="140"/>
      <c r="E26" s="140"/>
      <c r="F26" s="140"/>
      <c r="G26" s="140"/>
      <c r="H26" s="140"/>
      <c r="I26" s="140"/>
      <c r="J26" s="139"/>
      <c r="K26" s="305"/>
    </row>
    <row r="27" spans="2:23">
      <c r="B27" s="139"/>
      <c r="C27" s="139"/>
      <c r="D27" s="139"/>
      <c r="E27" s="139"/>
      <c r="F27" s="139"/>
      <c r="G27" s="139"/>
      <c r="H27" s="139"/>
      <c r="I27" s="139"/>
      <c r="J27" s="139"/>
      <c r="K27" s="305"/>
    </row>
    <row r="28" spans="2:23">
      <c r="B28" s="125" t="s">
        <v>49</v>
      </c>
      <c r="C28" s="135" t="s">
        <v>979</v>
      </c>
      <c r="D28" s="134" t="s">
        <v>823</v>
      </c>
      <c r="E28" s="134" t="s">
        <v>783</v>
      </c>
      <c r="F28" s="134" t="s">
        <v>97</v>
      </c>
      <c r="G28" s="134" t="s">
        <v>98</v>
      </c>
      <c r="H28" s="134" t="s">
        <v>112</v>
      </c>
      <c r="I28" s="138" t="s">
        <v>141</v>
      </c>
      <c r="J28" s="305"/>
      <c r="K28" s="305"/>
      <c r="N28" s="21"/>
    </row>
    <row r="29" spans="2:23">
      <c r="B29" s="341" t="s">
        <v>155</v>
      </c>
      <c r="C29" s="342">
        <v>0</v>
      </c>
      <c r="D29" s="316">
        <v>0</v>
      </c>
      <c r="E29" s="318">
        <v>0</v>
      </c>
      <c r="F29" s="328">
        <v>1</v>
      </c>
      <c r="G29" s="318">
        <v>0</v>
      </c>
      <c r="H29" s="318">
        <v>0</v>
      </c>
      <c r="I29" s="318">
        <v>0</v>
      </c>
      <c r="J29" s="305"/>
      <c r="K29" s="305"/>
    </row>
    <row r="30" spans="2:23" ht="15.75" thickBot="1">
      <c r="B30" s="343" t="s">
        <v>156</v>
      </c>
      <c r="C30" s="344">
        <v>0</v>
      </c>
      <c r="D30" s="345" t="s">
        <v>824</v>
      </c>
      <c r="E30" s="346">
        <v>0</v>
      </c>
      <c r="F30" s="339">
        <v>5</v>
      </c>
      <c r="G30" s="347">
        <v>0</v>
      </c>
      <c r="H30" s="347">
        <v>0</v>
      </c>
      <c r="I30" s="347">
        <v>0</v>
      </c>
      <c r="J30" s="305"/>
      <c r="K30" s="305"/>
      <c r="L30" s="18"/>
      <c r="M30" s="18"/>
      <c r="N30" s="37"/>
      <c r="O30" s="18"/>
      <c r="P30" s="18"/>
      <c r="Q30" s="18"/>
      <c r="R30" s="18"/>
      <c r="S30" s="18"/>
      <c r="T30" s="20"/>
      <c r="U30" s="18"/>
      <c r="V30" s="18"/>
      <c r="W30" s="18"/>
    </row>
    <row r="31" spans="2:23">
      <c r="B31" s="70"/>
      <c r="C31" s="70"/>
      <c r="D31" s="70"/>
      <c r="E31" s="70"/>
      <c r="F31" s="70"/>
      <c r="G31" s="70"/>
      <c r="H31" s="305"/>
      <c r="I31" s="305"/>
      <c r="J31" s="305"/>
      <c r="K31" s="305"/>
      <c r="M31" s="18"/>
    </row>
    <row r="32" spans="2:23">
      <c r="B32" s="305"/>
      <c r="C32" s="305"/>
      <c r="D32" s="305"/>
      <c r="E32" s="305"/>
      <c r="F32" s="305"/>
      <c r="G32" s="305"/>
      <c r="H32" s="305"/>
      <c r="I32" s="305"/>
      <c r="J32" s="305"/>
      <c r="K32" s="305"/>
      <c r="M32" s="18"/>
    </row>
    <row r="33" spans="2:16">
      <c r="B33" s="125" t="s">
        <v>1073</v>
      </c>
      <c r="C33" s="125"/>
      <c r="D33" s="135" t="s">
        <v>157</v>
      </c>
      <c r="E33" s="138" t="s">
        <v>158</v>
      </c>
      <c r="F33" s="138" t="s">
        <v>159</v>
      </c>
      <c r="G33" s="305"/>
      <c r="H33" s="305"/>
      <c r="I33" s="305"/>
      <c r="J33" s="305"/>
      <c r="K33" s="305"/>
      <c r="L33" s="18"/>
    </row>
    <row r="34" spans="2:16">
      <c r="B34" s="341" t="s">
        <v>121</v>
      </c>
      <c r="C34" s="341"/>
      <c r="D34" s="348">
        <v>22696</v>
      </c>
      <c r="E34" s="349">
        <v>11962</v>
      </c>
      <c r="F34" s="349">
        <v>10734</v>
      </c>
      <c r="G34" s="78"/>
      <c r="H34" s="78"/>
      <c r="I34" s="70"/>
      <c r="J34" s="305"/>
      <c r="K34" s="350"/>
      <c r="L34" s="18"/>
    </row>
    <row r="35" spans="2:16">
      <c r="B35" s="341" t="s">
        <v>122</v>
      </c>
      <c r="C35" s="341"/>
      <c r="D35" s="348">
        <v>1379</v>
      </c>
      <c r="E35" s="349">
        <v>1377</v>
      </c>
      <c r="F35" s="349">
        <v>2</v>
      </c>
      <c r="G35" s="70"/>
      <c r="H35" s="78"/>
      <c r="I35" s="78"/>
      <c r="J35" s="351"/>
      <c r="K35" s="350"/>
      <c r="L35" s="18"/>
    </row>
    <row r="36" spans="2:16" ht="16.5" customHeight="1">
      <c r="B36" s="78"/>
      <c r="C36" s="78"/>
      <c r="D36" s="78"/>
      <c r="E36" s="350"/>
      <c r="F36" s="79"/>
      <c r="G36" s="79"/>
      <c r="H36" s="70"/>
      <c r="I36" s="70"/>
      <c r="J36" s="305"/>
      <c r="K36" s="305"/>
    </row>
    <row r="37" spans="2:16" ht="15" customHeight="1">
      <c r="B37" s="844" t="s">
        <v>1036</v>
      </c>
      <c r="C37" s="844"/>
      <c r="D37" s="844"/>
      <c r="E37" s="844"/>
      <c r="F37" s="844"/>
      <c r="G37" s="844"/>
      <c r="H37" s="844"/>
      <c r="I37" s="844"/>
      <c r="J37" s="305"/>
      <c r="K37" s="350"/>
    </row>
    <row r="38" spans="2:16">
      <c r="B38" s="844"/>
      <c r="C38" s="844"/>
      <c r="D38" s="844"/>
      <c r="E38" s="844"/>
      <c r="F38" s="844"/>
      <c r="G38" s="844"/>
      <c r="H38" s="844"/>
      <c r="I38" s="844"/>
      <c r="J38" s="305"/>
      <c r="K38" s="305"/>
      <c r="L38" s="80"/>
      <c r="M38" s="81"/>
      <c r="N38" s="80"/>
      <c r="O38" s="80"/>
      <c r="P38" s="80"/>
    </row>
    <row r="39" spans="2:16" ht="15" customHeight="1">
      <c r="B39" s="844"/>
      <c r="C39" s="844"/>
      <c r="D39" s="844"/>
      <c r="E39" s="844"/>
      <c r="F39" s="844"/>
      <c r="G39" s="844"/>
      <c r="H39" s="844"/>
      <c r="I39" s="844"/>
      <c r="J39" s="305"/>
      <c r="K39" s="305"/>
      <c r="N39" s="21"/>
      <c r="O39" s="21"/>
      <c r="P39" s="21"/>
    </row>
    <row r="40" spans="2:16">
      <c r="B40" s="844"/>
      <c r="C40" s="844"/>
      <c r="D40" s="844"/>
      <c r="E40" s="844"/>
      <c r="F40" s="844"/>
      <c r="G40" s="844"/>
      <c r="H40" s="844"/>
      <c r="I40" s="844"/>
      <c r="J40" s="305"/>
      <c r="K40" s="305"/>
      <c r="L40" s="21"/>
      <c r="N40" s="21"/>
      <c r="O40" s="21"/>
    </row>
    <row r="41" spans="2:16" ht="15" customHeight="1">
      <c r="B41" s="844"/>
      <c r="C41" s="844"/>
      <c r="D41" s="844"/>
      <c r="E41" s="844"/>
      <c r="F41" s="844"/>
      <c r="G41" s="844"/>
      <c r="H41" s="844"/>
      <c r="I41" s="844"/>
      <c r="J41" s="305"/>
      <c r="K41" s="305"/>
    </row>
    <row r="42" spans="2:16">
      <c r="B42" s="844"/>
      <c r="C42" s="844"/>
      <c r="D42" s="844"/>
      <c r="E42" s="844"/>
      <c r="F42" s="844"/>
      <c r="G42" s="844"/>
      <c r="H42" s="844"/>
      <c r="I42" s="844"/>
      <c r="J42" s="305"/>
      <c r="K42" s="305"/>
    </row>
    <row r="43" spans="2:16" ht="15" customHeight="1">
      <c r="B43" s="844"/>
      <c r="C43" s="844"/>
      <c r="D43" s="844"/>
      <c r="E43" s="844"/>
      <c r="F43" s="844"/>
      <c r="G43" s="844"/>
      <c r="H43" s="844"/>
      <c r="I43" s="844"/>
      <c r="J43" s="305"/>
      <c r="K43" s="305"/>
    </row>
    <row r="44" spans="2:16">
      <c r="B44" s="844"/>
      <c r="C44" s="844"/>
      <c r="D44" s="844"/>
      <c r="E44" s="844"/>
      <c r="F44" s="844"/>
      <c r="G44" s="844"/>
      <c r="H44" s="844"/>
      <c r="I44" s="844"/>
      <c r="J44" s="305"/>
      <c r="K44" s="305"/>
    </row>
    <row r="45" spans="2:16" ht="15" customHeight="1">
      <c r="B45" s="844"/>
      <c r="C45" s="844"/>
      <c r="D45" s="844"/>
      <c r="E45" s="844"/>
      <c r="F45" s="844"/>
      <c r="G45" s="844"/>
      <c r="H45" s="844"/>
      <c r="I45" s="844"/>
      <c r="J45" s="305"/>
      <c r="K45" s="305"/>
    </row>
    <row r="46" spans="2:16" ht="261" customHeight="1">
      <c r="B46" s="844"/>
      <c r="C46" s="844"/>
      <c r="D46" s="844"/>
      <c r="E46" s="844"/>
      <c r="F46" s="844"/>
      <c r="G46" s="844"/>
      <c r="H46" s="844"/>
      <c r="I46" s="844"/>
      <c r="J46" s="305"/>
      <c r="K46" s="305"/>
    </row>
    <row r="47" spans="2:16" ht="15" customHeight="1">
      <c r="B47" s="352"/>
      <c r="C47" s="352"/>
      <c r="D47" s="352"/>
      <c r="E47" s="352"/>
      <c r="F47" s="352"/>
      <c r="G47" s="352"/>
      <c r="H47" s="352"/>
      <c r="I47" s="352"/>
      <c r="J47" s="305"/>
      <c r="K47" s="305"/>
    </row>
    <row r="48" spans="2:16">
      <c r="B48" s="22"/>
      <c r="C48" s="22"/>
      <c r="D48" s="22"/>
      <c r="E48" s="22"/>
      <c r="F48" s="22"/>
      <c r="G48" s="22"/>
      <c r="H48" s="22"/>
      <c r="I48" s="22"/>
    </row>
    <row r="59" spans="5:5">
      <c r="E59"/>
    </row>
    <row r="60" spans="5:5">
      <c r="E60"/>
    </row>
    <row r="61" spans="5:5">
      <c r="E61"/>
    </row>
    <row r="62" spans="5:5">
      <c r="E62"/>
    </row>
    <row r="63" spans="5:5">
      <c r="E63"/>
    </row>
  </sheetData>
  <sheetProtection algorithmName="SHA-512" hashValue="cgODKpX4LStPlBw3K8aa8F1hjTo02PmUvvjbRDMdxRcMmZT+HSALXgM/Lx+a/hPyUykKiUm5RGh8aupInG3hQw==" saltValue="N12BR/2VJxXQTmBAoY5l/Q==" spinCount="100000" sheet="1" objects="1" scenarios="1"/>
  <mergeCells count="3">
    <mergeCell ref="B37:I46"/>
    <mergeCell ref="B23:J23"/>
    <mergeCell ref="B25:J25"/>
  </mergeCells>
  <pageMargins left="0.7" right="0.7" top="0.75" bottom="0.75" header="0.3" footer="0.3"/>
  <pageSetup paperSize="9" scale="67"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3E1AF-CA32-4EFE-B14D-C2A65C45A822}">
  <sheetPr codeName="Sheet5">
    <pageSetUpPr autoPageBreaks="0"/>
  </sheetPr>
  <dimension ref="B2:K24"/>
  <sheetViews>
    <sheetView showGridLines="0" zoomScale="80" zoomScaleNormal="80" workbookViewId="0">
      <selection activeCell="B31" sqref="B31"/>
    </sheetView>
  </sheetViews>
  <sheetFormatPr defaultColWidth="8.42578125" defaultRowHeight="15"/>
  <cols>
    <col min="1" max="1" width="3.42578125" style="7" customWidth="1"/>
    <col min="2" max="2" width="77.42578125" style="7" bestFit="1" customWidth="1"/>
    <col min="3" max="6" width="8.42578125" style="7" customWidth="1"/>
    <col min="7" max="16384" width="8.42578125" style="7"/>
  </cols>
  <sheetData>
    <row r="2" spans="2:11">
      <c r="D2" s="191" t="s">
        <v>978</v>
      </c>
    </row>
    <row r="3" spans="2:11">
      <c r="B3" s="6"/>
      <c r="C3" s="6"/>
      <c r="D3" s="6"/>
      <c r="E3" s="6"/>
      <c r="F3" s="6"/>
      <c r="G3" s="8"/>
      <c r="H3" s="8"/>
      <c r="I3" s="62"/>
    </row>
    <row r="4" spans="2:11">
      <c r="B4" s="6"/>
      <c r="C4" s="6"/>
      <c r="D4" s="6"/>
      <c r="E4" s="6"/>
      <c r="F4" s="6"/>
      <c r="G4" s="8"/>
      <c r="H4" s="8"/>
      <c r="I4" s="8"/>
    </row>
    <row r="5" spans="2:11">
      <c r="B5" s="6"/>
      <c r="C5" s="6"/>
      <c r="D5" s="6"/>
      <c r="E5" s="6"/>
      <c r="F5" s="6"/>
      <c r="G5" s="8"/>
      <c r="H5" s="8"/>
      <c r="I5" s="8"/>
    </row>
    <row r="6" spans="2:11">
      <c r="B6" s="189" t="s">
        <v>160</v>
      </c>
      <c r="C6" s="189"/>
      <c r="D6" s="189"/>
      <c r="E6" s="188"/>
      <c r="F6" s="188"/>
      <c r="G6" s="353"/>
      <c r="H6" s="354"/>
      <c r="I6" s="355"/>
      <c r="J6" s="305"/>
      <c r="K6" s="305"/>
    </row>
    <row r="7" spans="2:11">
      <c r="B7" s="125" t="s">
        <v>140</v>
      </c>
      <c r="C7" s="135" t="s">
        <v>979</v>
      </c>
      <c r="D7" s="134" t="s">
        <v>823</v>
      </c>
      <c r="E7" s="134" t="s">
        <v>783</v>
      </c>
      <c r="F7" s="134" t="s">
        <v>97</v>
      </c>
      <c r="G7" s="134" t="s">
        <v>98</v>
      </c>
      <c r="H7" s="134" t="s">
        <v>112</v>
      </c>
      <c r="I7" s="138" t="s">
        <v>141</v>
      </c>
      <c r="J7" s="138" t="s">
        <v>142</v>
      </c>
      <c r="K7" s="305"/>
    </row>
    <row r="8" spans="2:11">
      <c r="B8" s="341" t="s">
        <v>161</v>
      </c>
      <c r="C8" s="342">
        <v>0</v>
      </c>
      <c r="D8" s="318">
        <v>0</v>
      </c>
      <c r="E8" s="318">
        <v>0</v>
      </c>
      <c r="F8" s="318">
        <v>0</v>
      </c>
      <c r="G8" s="318">
        <v>0</v>
      </c>
      <c r="H8" s="318">
        <v>0</v>
      </c>
      <c r="I8" s="318">
        <v>0</v>
      </c>
      <c r="J8" s="318">
        <v>0</v>
      </c>
      <c r="K8" s="305"/>
    </row>
    <row r="9" spans="2:11" ht="15.75" thickBot="1">
      <c r="B9" s="356" t="s">
        <v>162</v>
      </c>
      <c r="C9" s="357">
        <v>0</v>
      </c>
      <c r="D9" s="358">
        <v>0</v>
      </c>
      <c r="E9" s="358">
        <v>0</v>
      </c>
      <c r="F9" s="323">
        <v>0</v>
      </c>
      <c r="G9" s="323">
        <v>0</v>
      </c>
      <c r="H9" s="323">
        <v>0</v>
      </c>
      <c r="I9" s="323">
        <v>0</v>
      </c>
      <c r="J9" s="323">
        <v>0</v>
      </c>
      <c r="K9" s="305"/>
    </row>
    <row r="10" spans="2:11">
      <c r="B10" s="188"/>
      <c r="C10" s="188"/>
      <c r="D10" s="188"/>
      <c r="E10" s="359"/>
      <c r="F10" s="188"/>
      <c r="G10" s="353"/>
      <c r="H10" s="353"/>
      <c r="I10" s="354"/>
      <c r="J10" s="355"/>
      <c r="K10" s="305"/>
    </row>
    <row r="11" spans="2:11">
      <c r="B11" s="188"/>
      <c r="C11" s="188"/>
      <c r="D11" s="188"/>
      <c r="E11" s="359"/>
      <c r="F11" s="188"/>
      <c r="G11" s="353"/>
      <c r="H11" s="353"/>
      <c r="I11" s="354"/>
      <c r="J11" s="355"/>
      <c r="K11" s="305"/>
    </row>
    <row r="12" spans="2:11">
      <c r="B12" s="125" t="s">
        <v>26</v>
      </c>
      <c r="C12" s="135" t="s">
        <v>979</v>
      </c>
      <c r="D12" s="134" t="s">
        <v>823</v>
      </c>
      <c r="E12" s="134" t="s">
        <v>783</v>
      </c>
      <c r="F12" s="134" t="s">
        <v>97</v>
      </c>
      <c r="G12" s="134" t="s">
        <v>98</v>
      </c>
      <c r="H12" s="134" t="s">
        <v>112</v>
      </c>
      <c r="I12" s="138" t="s">
        <v>141</v>
      </c>
      <c r="J12" s="138" t="s">
        <v>142</v>
      </c>
      <c r="K12" s="305"/>
    </row>
    <row r="13" spans="2:11">
      <c r="B13" s="152" t="s">
        <v>163</v>
      </c>
      <c r="C13" s="325">
        <v>0</v>
      </c>
      <c r="D13" s="318">
        <v>0</v>
      </c>
      <c r="E13" s="318">
        <v>0</v>
      </c>
      <c r="F13" s="318">
        <f>SUM(F14:F15)</f>
        <v>5</v>
      </c>
      <c r="G13" s="360">
        <v>0</v>
      </c>
      <c r="H13" s="360">
        <v>0</v>
      </c>
      <c r="I13" s="361">
        <v>0</v>
      </c>
      <c r="J13" s="361">
        <v>0</v>
      </c>
      <c r="K13" s="70"/>
    </row>
    <row r="14" spans="2:11">
      <c r="B14" s="362" t="s">
        <v>164</v>
      </c>
      <c r="C14" s="325">
        <v>0</v>
      </c>
      <c r="D14" s="318">
        <v>0</v>
      </c>
      <c r="E14" s="318">
        <v>0</v>
      </c>
      <c r="F14" s="363">
        <v>5</v>
      </c>
      <c r="G14" s="363">
        <v>0</v>
      </c>
      <c r="H14" s="363">
        <v>0</v>
      </c>
      <c r="I14" s="364"/>
      <c r="J14" s="364"/>
      <c r="K14" s="70"/>
    </row>
    <row r="15" spans="2:11" ht="15.75" thickBot="1">
      <c r="B15" s="365" t="s">
        <v>165</v>
      </c>
      <c r="C15" s="366">
        <v>0</v>
      </c>
      <c r="D15" s="358">
        <v>0</v>
      </c>
      <c r="E15" s="358">
        <v>0</v>
      </c>
      <c r="F15" s="367">
        <v>0</v>
      </c>
      <c r="G15" s="367">
        <v>0</v>
      </c>
      <c r="H15" s="367">
        <v>0</v>
      </c>
      <c r="I15" s="368"/>
      <c r="J15" s="368"/>
      <c r="K15" s="70"/>
    </row>
    <row r="16" spans="2:11" ht="14.25" customHeight="1">
      <c r="B16" s="849" t="s">
        <v>166</v>
      </c>
      <c r="C16" s="849"/>
      <c r="D16" s="849"/>
      <c r="E16" s="849"/>
      <c r="F16" s="849"/>
      <c r="G16" s="849"/>
      <c r="H16" s="849"/>
      <c r="I16" s="849"/>
      <c r="J16" s="849"/>
      <c r="K16" s="305"/>
    </row>
    <row r="17" spans="2:11">
      <c r="B17" s="844"/>
      <c r="C17" s="844"/>
      <c r="D17" s="844"/>
      <c r="E17" s="844"/>
      <c r="F17" s="844"/>
      <c r="G17" s="844"/>
      <c r="H17" s="844"/>
      <c r="I17" s="844"/>
      <c r="J17" s="844"/>
      <c r="K17" s="305"/>
    </row>
    <row r="18" spans="2:11" ht="12" customHeight="1">
      <c r="B18" s="844"/>
      <c r="C18" s="844"/>
      <c r="D18" s="844"/>
      <c r="E18" s="844"/>
      <c r="F18" s="844"/>
      <c r="G18" s="844"/>
      <c r="H18" s="844"/>
      <c r="I18" s="844"/>
      <c r="J18" s="305"/>
      <c r="K18" s="305"/>
    </row>
    <row r="19" spans="2:11" ht="13.5" customHeight="1">
      <c r="B19" s="139"/>
      <c r="C19" s="139"/>
      <c r="D19" s="139"/>
      <c r="E19" s="139"/>
      <c r="F19" s="139"/>
      <c r="G19" s="139"/>
      <c r="H19" s="139"/>
      <c r="I19" s="139"/>
      <c r="J19" s="305"/>
      <c r="K19" s="305"/>
    </row>
    <row r="20" spans="2:11">
      <c r="B20" s="125" t="s">
        <v>49</v>
      </c>
      <c r="C20" s="135" t="s">
        <v>979</v>
      </c>
      <c r="D20" s="134" t="s">
        <v>823</v>
      </c>
      <c r="E20" s="134" t="s">
        <v>783</v>
      </c>
      <c r="F20" s="134" t="s">
        <v>97</v>
      </c>
      <c r="G20" s="134" t="s">
        <v>98</v>
      </c>
      <c r="H20" s="134" t="s">
        <v>112</v>
      </c>
      <c r="I20" s="134" t="s">
        <v>141</v>
      </c>
      <c r="J20" s="369"/>
      <c r="K20" s="369"/>
    </row>
    <row r="21" spans="2:11">
      <c r="B21" s="152" t="s">
        <v>167</v>
      </c>
      <c r="C21" s="370">
        <v>0</v>
      </c>
      <c r="D21" s="326">
        <v>0</v>
      </c>
      <c r="E21" s="360">
        <v>0</v>
      </c>
      <c r="F21" s="360">
        <v>0</v>
      </c>
      <c r="G21" s="360">
        <v>0</v>
      </c>
      <c r="H21" s="360">
        <v>0</v>
      </c>
      <c r="I21" s="360">
        <v>0</v>
      </c>
      <c r="J21" s="369"/>
      <c r="K21" s="369"/>
    </row>
    <row r="22" spans="2:11" ht="15.75" thickBot="1">
      <c r="B22" s="343" t="s">
        <v>168</v>
      </c>
      <c r="C22" s="371" t="s">
        <v>824</v>
      </c>
      <c r="D22" s="345" t="s">
        <v>824</v>
      </c>
      <c r="E22" s="347">
        <v>0</v>
      </c>
      <c r="F22" s="347">
        <v>0</v>
      </c>
      <c r="G22" s="347">
        <v>0</v>
      </c>
      <c r="H22" s="347">
        <v>0</v>
      </c>
      <c r="I22" s="347">
        <v>0</v>
      </c>
      <c r="J22" s="369"/>
      <c r="K22" s="369"/>
    </row>
    <row r="23" spans="2:11">
      <c r="B23" s="70"/>
      <c r="C23" s="70"/>
      <c r="D23" s="70"/>
      <c r="E23" s="70"/>
      <c r="F23" s="70"/>
      <c r="G23" s="70"/>
      <c r="H23" s="305"/>
      <c r="I23" s="305"/>
      <c r="J23" s="305"/>
      <c r="K23" s="305"/>
    </row>
    <row r="24" spans="2:11">
      <c r="B24" s="305"/>
      <c r="C24" s="305"/>
      <c r="D24" s="305"/>
      <c r="E24" s="305"/>
      <c r="F24" s="305"/>
      <c r="G24" s="305"/>
      <c r="H24" s="305"/>
      <c r="I24" s="305"/>
      <c r="J24" s="305"/>
      <c r="K24" s="305"/>
    </row>
  </sheetData>
  <sheetProtection algorithmName="SHA-512" hashValue="KNeVmXAkrS45uweGh6lghwEur46GkrI/FFZTpYbE1akvEDAYOwJY70d0FV3jgZYbG8+wAXNDltFc4HoP9cjsQQ==" saltValue="94tIm3MrlQCHrwj7ecGB0g==" spinCount="100000" sheet="1" objects="1" scenarios="1"/>
  <mergeCells count="2">
    <mergeCell ref="B18:I18"/>
    <mergeCell ref="B16:J17"/>
  </mergeCells>
  <pageMargins left="0.7" right="0.7" top="0.75" bottom="0.75" header="0.3" footer="0.3"/>
  <pageSetup paperSize="9" scale="85"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8CE11-9AF3-49D0-B506-1EFC647D9842}">
  <dimension ref="A1:N135"/>
  <sheetViews>
    <sheetView showGridLines="0" zoomScale="80" zoomScaleNormal="80" workbookViewId="0">
      <selection activeCell="N17" sqref="N17"/>
    </sheetView>
  </sheetViews>
  <sheetFormatPr defaultRowHeight="15"/>
  <cols>
    <col min="1" max="1" width="4.5703125" customWidth="1"/>
    <col min="2" max="2" width="69.140625" customWidth="1"/>
    <col min="3" max="3" width="12.5703125" customWidth="1"/>
    <col min="4" max="4" width="11.42578125" customWidth="1"/>
    <col min="5" max="5" width="11.28515625" customWidth="1"/>
    <col min="6" max="6" width="11" customWidth="1"/>
    <col min="7" max="9" width="12.5703125" bestFit="1" customWidth="1"/>
    <col min="10" max="10" width="9.28515625" customWidth="1"/>
    <col min="11" max="11" width="8.85546875" customWidth="1"/>
    <col min="12" max="13" width="6.5703125" bestFit="1" customWidth="1"/>
    <col min="14" max="14" width="7.85546875" bestFit="1" customWidth="1"/>
  </cols>
  <sheetData>
    <row r="1" spans="1:14">
      <c r="A1" s="284"/>
      <c r="B1" s="285"/>
      <c r="C1" s="285"/>
      <c r="D1" s="285"/>
      <c r="E1" s="285"/>
      <c r="F1" s="285"/>
      <c r="G1" s="285"/>
      <c r="H1" s="285"/>
      <c r="I1" s="285"/>
      <c r="J1" s="285"/>
      <c r="K1" s="285"/>
      <c r="L1" s="285"/>
      <c r="M1" s="285"/>
      <c r="N1" s="285"/>
    </row>
    <row r="2" spans="1:14">
      <c r="A2" s="285"/>
      <c r="C2" s="492"/>
      <c r="E2" s="286"/>
      <c r="F2" s="191" t="s">
        <v>978</v>
      </c>
      <c r="G2" s="285"/>
      <c r="H2" s="285"/>
      <c r="I2" s="287"/>
      <c r="J2" s="285"/>
      <c r="K2" s="285"/>
      <c r="L2" s="285"/>
      <c r="M2" s="285"/>
      <c r="N2" s="285"/>
    </row>
    <row r="3" spans="1:14">
      <c r="A3" s="285"/>
      <c r="B3" s="285"/>
      <c r="C3" s="285"/>
      <c r="D3" s="285"/>
      <c r="E3" s="285"/>
      <c r="F3" s="285"/>
      <c r="G3" s="285"/>
      <c r="H3" s="288"/>
      <c r="I3" s="289"/>
      <c r="J3" s="285"/>
      <c r="K3" s="285"/>
      <c r="L3" s="288"/>
      <c r="M3" s="285"/>
      <c r="N3" s="285"/>
    </row>
    <row r="4" spans="1:14">
      <c r="A4" s="285"/>
      <c r="B4" s="285"/>
      <c r="C4" s="285"/>
      <c r="D4" s="285"/>
      <c r="E4" s="285"/>
      <c r="F4" s="285"/>
      <c r="G4" s="285"/>
      <c r="H4" s="285"/>
      <c r="I4" s="285"/>
      <c r="J4" s="285"/>
      <c r="K4" s="285"/>
      <c r="L4" s="285"/>
      <c r="M4" s="285"/>
      <c r="N4" s="285"/>
    </row>
    <row r="5" spans="1:14">
      <c r="A5" s="285"/>
      <c r="B5" s="285"/>
      <c r="C5" s="285"/>
      <c r="D5" s="285"/>
      <c r="E5" s="285"/>
      <c r="F5" s="285"/>
      <c r="G5" s="285"/>
      <c r="H5" s="285"/>
      <c r="I5" s="285"/>
      <c r="J5" s="285"/>
      <c r="K5" s="285"/>
      <c r="L5" s="285"/>
      <c r="M5" s="285"/>
      <c r="N5" s="285"/>
    </row>
    <row r="6" spans="1:14">
      <c r="A6" s="285"/>
      <c r="B6" s="372" t="s">
        <v>169</v>
      </c>
      <c r="C6" s="372"/>
      <c r="D6" s="373"/>
      <c r="E6" s="373"/>
      <c r="F6" s="287"/>
      <c r="G6" s="372" t="s">
        <v>171</v>
      </c>
      <c r="H6" s="372"/>
      <c r="I6" s="374"/>
      <c r="J6" s="374"/>
      <c r="K6" s="285"/>
      <c r="L6" s="285"/>
      <c r="M6" s="285"/>
      <c r="N6" s="285"/>
    </row>
    <row r="7" spans="1:14" ht="75">
      <c r="A7" s="285"/>
      <c r="B7" s="375" t="s">
        <v>1071</v>
      </c>
      <c r="C7" s="376" t="s">
        <v>835</v>
      </c>
      <c r="D7" s="376" t="s">
        <v>170</v>
      </c>
      <c r="E7" s="377" t="s">
        <v>171</v>
      </c>
      <c r="F7" s="378" t="s">
        <v>172</v>
      </c>
      <c r="G7" s="378" t="s">
        <v>1231</v>
      </c>
      <c r="H7" s="379" t="s">
        <v>173</v>
      </c>
      <c r="I7" s="374"/>
      <c r="J7" s="374"/>
      <c r="K7" s="285"/>
      <c r="L7" s="285"/>
      <c r="M7" s="285"/>
      <c r="N7" s="285"/>
    </row>
    <row r="8" spans="1:14">
      <c r="A8" s="285"/>
      <c r="B8" s="380" t="s">
        <v>121</v>
      </c>
      <c r="C8" s="381">
        <v>288</v>
      </c>
      <c r="D8" s="382">
        <v>0.2119205298013245</v>
      </c>
      <c r="E8" s="382">
        <v>0.24305555555555555</v>
      </c>
      <c r="F8" s="382">
        <v>0.75694444444444442</v>
      </c>
      <c r="G8" s="382">
        <v>1</v>
      </c>
      <c r="H8" s="382">
        <v>0</v>
      </c>
      <c r="I8" s="374"/>
      <c r="J8" s="374"/>
      <c r="K8" s="285"/>
      <c r="L8" s="285"/>
      <c r="M8" s="285"/>
      <c r="N8" s="285"/>
    </row>
    <row r="9" spans="1:14">
      <c r="A9" s="285"/>
      <c r="B9" s="383" t="s">
        <v>833</v>
      </c>
      <c r="C9" s="381">
        <v>759</v>
      </c>
      <c r="D9" s="382">
        <v>0.55849889624724058</v>
      </c>
      <c r="E9" s="382">
        <v>0.50988142292490124</v>
      </c>
      <c r="F9" s="382">
        <v>0.42555994729907776</v>
      </c>
      <c r="G9" s="382">
        <v>0.935441370223979</v>
      </c>
      <c r="H9" s="382">
        <v>6.4558629776021087E-2</v>
      </c>
      <c r="I9" s="384"/>
      <c r="J9" s="374"/>
      <c r="K9" s="285"/>
      <c r="L9" s="285"/>
      <c r="M9" s="285"/>
      <c r="N9" s="285"/>
    </row>
    <row r="10" spans="1:14">
      <c r="A10" s="285"/>
      <c r="B10" s="383" t="s">
        <v>832</v>
      </c>
      <c r="C10" s="381">
        <v>190</v>
      </c>
      <c r="D10" s="382">
        <v>0.13980868285504047</v>
      </c>
      <c r="E10" s="382">
        <v>0.21052631578947367</v>
      </c>
      <c r="F10" s="382">
        <v>0.65789473684210531</v>
      </c>
      <c r="G10" s="382">
        <v>0.86842105263157898</v>
      </c>
      <c r="H10" s="382">
        <v>0.13157894736842105</v>
      </c>
      <c r="I10" s="374"/>
      <c r="J10" s="374"/>
      <c r="K10" s="285"/>
      <c r="L10" s="285"/>
      <c r="M10" s="285"/>
      <c r="N10" s="285"/>
    </row>
    <row r="11" spans="1:14">
      <c r="A11" s="285"/>
      <c r="B11" s="383" t="s">
        <v>784</v>
      </c>
      <c r="C11" s="381">
        <v>122</v>
      </c>
      <c r="D11" s="382">
        <v>8.9771891096394413E-2</v>
      </c>
      <c r="E11" s="382">
        <v>0.61475409836065575</v>
      </c>
      <c r="F11" s="382">
        <v>0.36065573770491804</v>
      </c>
      <c r="G11" s="382">
        <v>0.97540983606557385</v>
      </c>
      <c r="H11" s="382">
        <v>2.4590163934426229E-2</v>
      </c>
      <c r="I11" s="374"/>
      <c r="J11" s="374"/>
      <c r="K11" s="285"/>
      <c r="L11" s="285"/>
      <c r="M11" s="285"/>
      <c r="N11" s="285"/>
    </row>
    <row r="12" spans="1:14" ht="15.75" thickBot="1">
      <c r="A12" s="285"/>
      <c r="B12" s="385" t="s">
        <v>157</v>
      </c>
      <c r="C12" s="816">
        <v>1359</v>
      </c>
      <c r="D12" s="387">
        <v>0.99999999999999989</v>
      </c>
      <c r="E12" s="387">
        <v>0.42089771891096395</v>
      </c>
      <c r="F12" s="387">
        <v>0.52244297277409857</v>
      </c>
      <c r="G12" s="387">
        <v>0.94334069168506252</v>
      </c>
      <c r="H12" s="387">
        <v>5.6659308314937457E-2</v>
      </c>
      <c r="I12" s="374"/>
      <c r="J12" s="287"/>
      <c r="K12" s="374"/>
      <c r="L12" s="374"/>
      <c r="M12" s="388"/>
      <c r="N12" s="388"/>
    </row>
    <row r="13" spans="1:14">
      <c r="A13" s="285"/>
      <c r="B13" s="389" t="s">
        <v>1075</v>
      </c>
      <c r="C13" s="384"/>
      <c r="D13" s="384"/>
      <c r="E13" s="384"/>
      <c r="F13" s="384"/>
      <c r="G13" s="384"/>
      <c r="H13" s="384"/>
      <c r="I13" s="384"/>
      <c r="J13" s="388"/>
      <c r="K13" s="388"/>
      <c r="L13" s="388"/>
      <c r="M13" s="388"/>
      <c r="N13" s="388"/>
    </row>
    <row r="14" spans="1:14">
      <c r="A14" s="285"/>
      <c r="B14" s="285"/>
      <c r="C14" s="285"/>
      <c r="D14" s="390"/>
      <c r="E14" s="390"/>
      <c r="F14" s="388"/>
      <c r="G14" s="388"/>
      <c r="H14" s="388"/>
      <c r="I14" s="374"/>
      <c r="J14" s="388"/>
      <c r="K14" s="388"/>
      <c r="L14" s="388"/>
      <c r="M14" s="388"/>
      <c r="N14" s="388"/>
    </row>
    <row r="15" spans="1:14">
      <c r="A15" s="285"/>
      <c r="B15" s="285"/>
      <c r="C15" s="285"/>
      <c r="D15" s="390"/>
      <c r="E15" s="390"/>
      <c r="F15" s="285"/>
      <c r="G15" s="285"/>
      <c r="H15" s="285"/>
      <c r="I15" s="285"/>
      <c r="J15" s="388"/>
      <c r="K15" s="388"/>
      <c r="L15" s="388"/>
      <c r="M15" s="388"/>
      <c r="N15" s="388"/>
    </row>
    <row r="16" spans="1:14">
      <c r="A16" s="285"/>
      <c r="B16" s="372" t="s">
        <v>175</v>
      </c>
      <c r="C16" s="372"/>
      <c r="D16" s="373"/>
      <c r="E16" s="390"/>
      <c r="F16" s="287"/>
      <c r="G16" s="372" t="s">
        <v>176</v>
      </c>
      <c r="H16" s="372"/>
      <c r="I16" s="391"/>
      <c r="J16" s="391"/>
      <c r="K16" s="388"/>
      <c r="L16" s="388"/>
      <c r="M16" s="388"/>
      <c r="N16" s="388"/>
    </row>
    <row r="17" spans="1:14" ht="75">
      <c r="A17" s="285"/>
      <c r="B17" s="375" t="s">
        <v>1071</v>
      </c>
      <c r="C17" s="815" t="s">
        <v>834</v>
      </c>
      <c r="D17" s="376" t="s">
        <v>170</v>
      </c>
      <c r="E17" s="814" t="s">
        <v>176</v>
      </c>
      <c r="F17" s="376" t="s">
        <v>177</v>
      </c>
      <c r="G17" s="378" t="s">
        <v>1231</v>
      </c>
      <c r="H17" s="379" t="s">
        <v>173</v>
      </c>
      <c r="I17" s="391"/>
      <c r="J17" s="392"/>
      <c r="K17" s="388"/>
      <c r="L17" s="388"/>
      <c r="M17" s="388"/>
      <c r="N17" s="388"/>
    </row>
    <row r="18" spans="1:14">
      <c r="A18" s="285"/>
      <c r="B18" s="380" t="s">
        <v>121</v>
      </c>
      <c r="C18" s="817">
        <v>1289</v>
      </c>
      <c r="D18" s="382">
        <v>0.31203098523359962</v>
      </c>
      <c r="E18" s="382">
        <v>0.59193173002327382</v>
      </c>
      <c r="F18" s="382">
        <v>0.40418929402637704</v>
      </c>
      <c r="G18" s="382">
        <v>0.99612102404965086</v>
      </c>
      <c r="H18" s="382">
        <v>3.8789759503491078E-3</v>
      </c>
      <c r="I18" s="391"/>
      <c r="J18" s="392"/>
      <c r="K18" s="388"/>
      <c r="L18" s="388"/>
      <c r="M18" s="388"/>
      <c r="N18" s="388"/>
    </row>
    <row r="19" spans="1:14">
      <c r="A19" s="285"/>
      <c r="B19" s="383" t="s">
        <v>833</v>
      </c>
      <c r="C19" s="817">
        <v>2034</v>
      </c>
      <c r="D19" s="382">
        <v>0.49237472766884532</v>
      </c>
      <c r="E19" s="382">
        <v>0.40019665683382499</v>
      </c>
      <c r="F19" s="382">
        <v>0.53244837758112096</v>
      </c>
      <c r="G19" s="382">
        <v>0.93264503441494595</v>
      </c>
      <c r="H19" s="382">
        <v>6.7354965585054077E-2</v>
      </c>
      <c r="I19" s="391"/>
      <c r="J19" s="392"/>
      <c r="K19" s="388"/>
      <c r="L19" s="388"/>
      <c r="M19" s="388"/>
      <c r="N19" s="388"/>
    </row>
    <row r="20" spans="1:14">
      <c r="A20" s="285"/>
      <c r="B20" s="383" t="s">
        <v>832</v>
      </c>
      <c r="C20" s="381">
        <v>808</v>
      </c>
      <c r="D20" s="382">
        <v>0.19559428709755508</v>
      </c>
      <c r="E20" s="382">
        <v>0.34777227722772275</v>
      </c>
      <c r="F20" s="382">
        <v>0.63242574257425743</v>
      </c>
      <c r="G20" s="382">
        <v>0.98019801980198018</v>
      </c>
      <c r="H20" s="382">
        <v>1.9801980198019802E-2</v>
      </c>
      <c r="I20" s="391"/>
      <c r="J20" s="392"/>
      <c r="K20" s="388"/>
      <c r="L20" s="388"/>
      <c r="M20" s="388"/>
      <c r="N20" s="388"/>
    </row>
    <row r="21" spans="1:14" ht="15.75" thickBot="1">
      <c r="A21" s="285"/>
      <c r="B21" s="393" t="s">
        <v>157</v>
      </c>
      <c r="C21" s="816">
        <v>4131</v>
      </c>
      <c r="D21" s="387">
        <v>1</v>
      </c>
      <c r="E21" s="394">
        <v>0.46187363834422657</v>
      </c>
      <c r="F21" s="394">
        <v>0.52093923989348823</v>
      </c>
      <c r="G21" s="394">
        <v>0.98281287823771479</v>
      </c>
      <c r="H21" s="394">
        <v>3.8731541999515853E-2</v>
      </c>
      <c r="I21" s="391"/>
      <c r="J21" s="392"/>
      <c r="K21" s="388"/>
      <c r="L21" s="388"/>
      <c r="M21" s="388"/>
      <c r="N21" s="388"/>
    </row>
    <row r="22" spans="1:14">
      <c r="A22" s="285"/>
      <c r="B22" s="389" t="s">
        <v>1076</v>
      </c>
      <c r="C22" s="392"/>
      <c r="D22" s="392"/>
      <c r="E22" s="392"/>
      <c r="F22" s="392"/>
      <c r="G22" s="392"/>
      <c r="H22" s="392"/>
      <c r="I22" s="392"/>
      <c r="J22" s="392"/>
      <c r="K22" s="392"/>
      <c r="L22" s="392"/>
      <c r="M22" s="392"/>
      <c r="N22" s="392"/>
    </row>
    <row r="23" spans="1:14">
      <c r="A23" s="285"/>
      <c r="B23" s="285"/>
      <c r="C23" s="285"/>
      <c r="D23" s="392"/>
      <c r="E23" s="392"/>
      <c r="F23" s="392"/>
      <c r="G23" s="392"/>
      <c r="H23" s="392"/>
      <c r="I23" s="392"/>
      <c r="J23" s="392"/>
      <c r="K23" s="392"/>
      <c r="L23" s="392"/>
      <c r="M23" s="392"/>
      <c r="N23" s="392"/>
    </row>
    <row r="24" spans="1:14">
      <c r="A24" s="285"/>
      <c r="B24" s="285"/>
      <c r="C24" s="285"/>
      <c r="D24" s="392"/>
      <c r="E24" s="392"/>
      <c r="F24" s="392"/>
      <c r="G24" s="392"/>
      <c r="H24" s="392"/>
      <c r="I24" s="392"/>
      <c r="J24" s="392"/>
      <c r="K24" s="392"/>
      <c r="L24" s="392"/>
      <c r="M24" s="392"/>
      <c r="N24" s="392"/>
    </row>
    <row r="25" spans="1:14">
      <c r="A25" s="285"/>
      <c r="B25" s="372" t="s">
        <v>179</v>
      </c>
      <c r="C25" s="395"/>
      <c r="D25" s="396" t="s">
        <v>180</v>
      </c>
      <c r="E25" s="396"/>
      <c r="F25" s="396" t="s">
        <v>181</v>
      </c>
      <c r="G25" s="396"/>
      <c r="H25" s="396"/>
      <c r="I25" s="396" t="s">
        <v>182</v>
      </c>
      <c r="J25" s="396"/>
      <c r="K25" s="396"/>
      <c r="L25" s="396"/>
      <c r="M25" s="396"/>
      <c r="N25" s="285"/>
    </row>
    <row r="26" spans="1:14" ht="45">
      <c r="A26" s="285"/>
      <c r="B26" s="375" t="s">
        <v>1071</v>
      </c>
      <c r="C26" s="376" t="s">
        <v>170</v>
      </c>
      <c r="D26" s="397" t="s">
        <v>183</v>
      </c>
      <c r="E26" s="379" t="s">
        <v>184</v>
      </c>
      <c r="F26" s="397" t="s">
        <v>185</v>
      </c>
      <c r="G26" s="379" t="s">
        <v>186</v>
      </c>
      <c r="H26" s="379" t="s">
        <v>187</v>
      </c>
      <c r="I26" s="397" t="s">
        <v>121</v>
      </c>
      <c r="J26" s="376" t="s">
        <v>122</v>
      </c>
      <c r="K26" s="379" t="s">
        <v>232</v>
      </c>
      <c r="L26" s="379" t="s">
        <v>784</v>
      </c>
      <c r="M26" s="379" t="s">
        <v>794</v>
      </c>
      <c r="N26" s="379" t="s">
        <v>832</v>
      </c>
    </row>
    <row r="27" spans="1:14">
      <c r="A27" s="285"/>
      <c r="B27" s="398" t="s">
        <v>819</v>
      </c>
      <c r="C27" s="399">
        <v>3.968253968253968E-3</v>
      </c>
      <c r="D27" s="382">
        <v>1.3227513227513227E-3</v>
      </c>
      <c r="E27" s="382">
        <v>2.6455026455026454E-3</v>
      </c>
      <c r="F27" s="382">
        <v>0</v>
      </c>
      <c r="G27" s="382">
        <v>1.3227513227513227E-3</v>
      </c>
      <c r="H27" s="382">
        <v>2.6455026455026454E-3</v>
      </c>
      <c r="I27" s="382">
        <v>0</v>
      </c>
      <c r="J27" s="382">
        <v>0</v>
      </c>
      <c r="K27" s="382">
        <v>3.968253968253968E-3</v>
      </c>
      <c r="L27" s="382">
        <v>0</v>
      </c>
      <c r="M27" s="382">
        <v>0</v>
      </c>
      <c r="N27" s="382">
        <v>0</v>
      </c>
    </row>
    <row r="28" spans="1:14">
      <c r="A28" s="285"/>
      <c r="B28" s="383" t="s">
        <v>188</v>
      </c>
      <c r="C28" s="399">
        <v>6.8121693121693111E-2</v>
      </c>
      <c r="D28" s="382">
        <v>9.2592592592592587E-3</v>
      </c>
      <c r="E28" s="382">
        <v>5.8862433862433859E-2</v>
      </c>
      <c r="F28" s="382">
        <v>0</v>
      </c>
      <c r="G28" s="382">
        <v>3.9021164021164019E-2</v>
      </c>
      <c r="H28" s="382">
        <v>2.9100529100529099E-2</v>
      </c>
      <c r="I28" s="382">
        <v>6.6137566137566134E-3</v>
      </c>
      <c r="J28" s="382">
        <v>1.9179894179894179E-2</v>
      </c>
      <c r="K28" s="382">
        <v>2.1825396825396824E-2</v>
      </c>
      <c r="L28" s="382">
        <v>5.2910052910052907E-3</v>
      </c>
      <c r="M28" s="382">
        <v>1.984126984126984E-3</v>
      </c>
      <c r="N28" s="382">
        <v>1.3227513227513227E-2</v>
      </c>
    </row>
    <row r="29" spans="1:14">
      <c r="A29" s="285"/>
      <c r="B29" s="383" t="s">
        <v>189</v>
      </c>
      <c r="C29" s="399">
        <v>0.32407407407407407</v>
      </c>
      <c r="D29" s="382">
        <v>5.4894179894179891E-2</v>
      </c>
      <c r="E29" s="382">
        <v>0.26917989417989419</v>
      </c>
      <c r="F29" s="382">
        <v>3.1746031746031744E-2</v>
      </c>
      <c r="G29" s="382">
        <v>0.24537037037037038</v>
      </c>
      <c r="H29" s="382">
        <v>4.6957671957671955E-2</v>
      </c>
      <c r="I29" s="382">
        <v>7.8703703703703706E-2</v>
      </c>
      <c r="J29" s="382">
        <v>0.16534391534391535</v>
      </c>
      <c r="K29" s="382">
        <v>1.6534391534391533E-2</v>
      </c>
      <c r="L29" s="382">
        <v>5.9523809523809521E-3</v>
      </c>
      <c r="M29" s="382">
        <v>6.6137566137566134E-4</v>
      </c>
      <c r="N29" s="382">
        <v>5.6878306878306875E-2</v>
      </c>
    </row>
    <row r="30" spans="1:14">
      <c r="A30" s="285"/>
      <c r="B30" s="383" t="s">
        <v>190</v>
      </c>
      <c r="C30" s="399">
        <v>0.60383597883597884</v>
      </c>
      <c r="D30" s="382">
        <v>6.5476190476190479E-2</v>
      </c>
      <c r="E30" s="382">
        <v>0.53835978835978837</v>
      </c>
      <c r="F30" s="382">
        <v>9.1931216931216933E-2</v>
      </c>
      <c r="G30" s="382">
        <v>0.44246031746031744</v>
      </c>
      <c r="H30" s="382">
        <v>6.9444444444444448E-2</v>
      </c>
      <c r="I30" s="382">
        <v>0.1111111111111111</v>
      </c>
      <c r="J30" s="382">
        <v>0.36375661375661378</v>
      </c>
      <c r="K30" s="382">
        <v>1.984126984126984E-3</v>
      </c>
      <c r="L30" s="382">
        <v>6.9444444444444448E-2</v>
      </c>
      <c r="M30" s="382">
        <v>1.984126984126984E-3</v>
      </c>
      <c r="N30" s="382">
        <v>5.6878306878306875E-2</v>
      </c>
    </row>
    <row r="31" spans="1:14" ht="15.75" thickBot="1">
      <c r="A31" s="285"/>
      <c r="B31" s="385" t="s">
        <v>157</v>
      </c>
      <c r="C31" s="400">
        <v>1</v>
      </c>
      <c r="D31" s="401">
        <v>0.13</v>
      </c>
      <c r="E31" s="401">
        <v>0.87</v>
      </c>
      <c r="F31" s="401">
        <v>0.12367724867724868</v>
      </c>
      <c r="G31" s="401">
        <v>0.72817460317460314</v>
      </c>
      <c r="H31" s="401">
        <v>0.14814814814814814</v>
      </c>
      <c r="I31" s="401">
        <v>0.19642857142857142</v>
      </c>
      <c r="J31" s="401">
        <v>0.54828042328042326</v>
      </c>
      <c r="K31" s="401">
        <v>4.431216931216931E-2</v>
      </c>
      <c r="L31" s="401">
        <v>8.0687830687830683E-2</v>
      </c>
      <c r="M31" s="401">
        <v>4.6296296296296294E-3</v>
      </c>
      <c r="N31" s="401">
        <v>0.12698412698412698</v>
      </c>
    </row>
    <row r="32" spans="1:14">
      <c r="A32" s="285"/>
      <c r="B32" s="389" t="s">
        <v>1028</v>
      </c>
      <c r="C32" s="384"/>
      <c r="D32" s="384"/>
      <c r="E32" s="384"/>
      <c r="F32" s="384"/>
      <c r="G32" s="384"/>
      <c r="H32" s="384"/>
      <c r="I32" s="384"/>
      <c r="J32" s="384"/>
      <c r="K32" s="384"/>
      <c r="L32" s="384"/>
      <c r="M32" s="384"/>
      <c r="N32" s="384"/>
    </row>
    <row r="33" spans="1:14">
      <c r="A33" s="285"/>
      <c r="B33" s="285"/>
      <c r="C33" s="285"/>
      <c r="D33" s="398"/>
      <c r="E33" s="398"/>
      <c r="F33" s="398"/>
      <c r="G33" s="398"/>
      <c r="H33" s="398"/>
      <c r="I33" s="398"/>
      <c r="J33" s="398"/>
      <c r="K33" s="398"/>
      <c r="L33" s="398"/>
      <c r="M33" s="398"/>
      <c r="N33" s="388"/>
    </row>
    <row r="34" spans="1:14">
      <c r="A34" s="285"/>
      <c r="B34" s="285"/>
      <c r="C34" s="285"/>
      <c r="D34" s="402"/>
      <c r="E34" s="403"/>
      <c r="F34" s="403"/>
      <c r="G34" s="403"/>
      <c r="H34" s="403"/>
      <c r="I34" s="404"/>
      <c r="J34" s="404"/>
      <c r="K34" s="404"/>
      <c r="L34" s="404"/>
      <c r="M34" s="404"/>
      <c r="N34" s="405"/>
    </row>
    <row r="35" spans="1:14">
      <c r="A35" s="285"/>
      <c r="B35" s="372" t="s">
        <v>191</v>
      </c>
      <c r="C35" s="395"/>
      <c r="D35" s="396" t="s">
        <v>180</v>
      </c>
      <c r="E35" s="396"/>
      <c r="F35" s="396" t="s">
        <v>181</v>
      </c>
      <c r="G35" s="396"/>
      <c r="H35" s="396"/>
      <c r="I35" s="396" t="s">
        <v>182</v>
      </c>
      <c r="J35" s="396"/>
      <c r="K35" s="396"/>
      <c r="L35" s="396"/>
      <c r="M35" s="396"/>
      <c r="N35" s="285"/>
    </row>
    <row r="36" spans="1:14" ht="45">
      <c r="A36" s="285"/>
      <c r="B36" s="375" t="s">
        <v>1071</v>
      </c>
      <c r="C36" s="376" t="s">
        <v>170</v>
      </c>
      <c r="D36" s="406" t="s">
        <v>183</v>
      </c>
      <c r="E36" s="379" t="s">
        <v>184</v>
      </c>
      <c r="F36" s="397" t="s">
        <v>185</v>
      </c>
      <c r="G36" s="379" t="s">
        <v>186</v>
      </c>
      <c r="H36" s="379" t="s">
        <v>187</v>
      </c>
      <c r="I36" s="397" t="s">
        <v>121</v>
      </c>
      <c r="J36" s="376" t="s">
        <v>122</v>
      </c>
      <c r="K36" s="379" t="s">
        <v>232</v>
      </c>
      <c r="L36" s="379" t="s">
        <v>784</v>
      </c>
      <c r="M36" s="379" t="s">
        <v>794</v>
      </c>
      <c r="N36" s="379" t="s">
        <v>832</v>
      </c>
    </row>
    <row r="37" spans="1:14">
      <c r="A37" s="285"/>
      <c r="B37" s="398" t="s">
        <v>819</v>
      </c>
      <c r="C37" s="399">
        <v>3.968253968253968E-3</v>
      </c>
      <c r="D37" s="382">
        <v>0.33333333333333331</v>
      </c>
      <c r="E37" s="382">
        <v>0.66666666666666663</v>
      </c>
      <c r="F37" s="382">
        <v>0</v>
      </c>
      <c r="G37" s="382">
        <v>0.33333333333333331</v>
      </c>
      <c r="H37" s="382">
        <v>0.66666666666666663</v>
      </c>
      <c r="I37" s="382">
        <v>0</v>
      </c>
      <c r="J37" s="382">
        <v>0</v>
      </c>
      <c r="K37" s="382">
        <v>1</v>
      </c>
      <c r="L37" s="382">
        <v>0</v>
      </c>
      <c r="M37" s="382">
        <v>0</v>
      </c>
      <c r="N37" s="382">
        <v>0</v>
      </c>
    </row>
    <row r="38" spans="1:14">
      <c r="A38" s="285"/>
      <c r="B38" s="383" t="s">
        <v>188</v>
      </c>
      <c r="C38" s="399">
        <v>6.8121693121693111E-2</v>
      </c>
      <c r="D38" s="382">
        <v>0.13592233009708737</v>
      </c>
      <c r="E38" s="382">
        <v>0.86407766990291257</v>
      </c>
      <c r="F38" s="382">
        <v>0</v>
      </c>
      <c r="G38" s="382">
        <v>0.57281553398058249</v>
      </c>
      <c r="H38" s="382">
        <v>0.42718446601941745</v>
      </c>
      <c r="I38" s="382">
        <v>9.7087378640776698E-2</v>
      </c>
      <c r="J38" s="382">
        <v>0.28155339805825241</v>
      </c>
      <c r="K38" s="382">
        <v>0.32038834951456313</v>
      </c>
      <c r="L38" s="382">
        <v>7.7669902912621352E-2</v>
      </c>
      <c r="M38" s="382">
        <v>2.9126213592233011E-2</v>
      </c>
      <c r="N38" s="382">
        <v>0.1941747572815534</v>
      </c>
    </row>
    <row r="39" spans="1:14">
      <c r="A39" s="285"/>
      <c r="B39" s="383" t="s">
        <v>189</v>
      </c>
      <c r="C39" s="399">
        <v>0.32407407407407407</v>
      </c>
      <c r="D39" s="382">
        <v>0.16938775510204082</v>
      </c>
      <c r="E39" s="382">
        <v>0.83061224489795915</v>
      </c>
      <c r="F39" s="382">
        <v>9.7959183673469383E-2</v>
      </c>
      <c r="G39" s="382">
        <v>0.75714285714285712</v>
      </c>
      <c r="H39" s="382">
        <v>0.14489795918367346</v>
      </c>
      <c r="I39" s="382">
        <v>0.24285714285714285</v>
      </c>
      <c r="J39" s="382">
        <v>0.51020408163265307</v>
      </c>
      <c r="K39" s="382">
        <v>5.1020408163265307E-2</v>
      </c>
      <c r="L39" s="382">
        <v>1.8367346938775512E-2</v>
      </c>
      <c r="M39" s="382">
        <v>2.0408163265306124E-3</v>
      </c>
      <c r="N39" s="382">
        <v>0.17551020408163265</v>
      </c>
    </row>
    <row r="40" spans="1:14">
      <c r="A40" s="285"/>
      <c r="B40" s="383" t="s">
        <v>190</v>
      </c>
      <c r="C40" s="399">
        <v>0.60383597883597884</v>
      </c>
      <c r="D40" s="382">
        <v>0.10843373493975904</v>
      </c>
      <c r="E40" s="382">
        <v>0.89156626506024095</v>
      </c>
      <c r="F40" s="382">
        <v>0.15224534501642936</v>
      </c>
      <c r="G40" s="382">
        <v>0.73274917853231103</v>
      </c>
      <c r="H40" s="382">
        <v>0.11500547645125958</v>
      </c>
      <c r="I40" s="382">
        <v>0.18400876232201532</v>
      </c>
      <c r="J40" s="382">
        <v>0.60240963855421692</v>
      </c>
      <c r="K40" s="382">
        <v>3.2858707557502738E-3</v>
      </c>
      <c r="L40" s="382">
        <v>0.11500547645125958</v>
      </c>
      <c r="M40" s="382">
        <v>3.2858707557502738E-3</v>
      </c>
      <c r="N40" s="382">
        <v>9.419496166484119E-2</v>
      </c>
    </row>
    <row r="41" spans="1:14" ht="15.75" thickBot="1">
      <c r="A41" s="285"/>
      <c r="B41" s="385" t="s">
        <v>157</v>
      </c>
      <c r="C41" s="400">
        <v>1</v>
      </c>
      <c r="D41" s="401">
        <v>0.13</v>
      </c>
      <c r="E41" s="401">
        <v>0.87</v>
      </c>
      <c r="F41" s="401">
        <v>0.12367724867724868</v>
      </c>
      <c r="G41" s="401">
        <v>0.72817460317460314</v>
      </c>
      <c r="H41" s="401">
        <v>0.14814814814814814</v>
      </c>
      <c r="I41" s="401">
        <v>0.19642857142857142</v>
      </c>
      <c r="J41" s="401">
        <v>0.54828042328042326</v>
      </c>
      <c r="K41" s="401">
        <v>4.431216931216931E-2</v>
      </c>
      <c r="L41" s="401">
        <v>8.0687830687830683E-2</v>
      </c>
      <c r="M41" s="401">
        <v>4.6296296296296294E-3</v>
      </c>
      <c r="N41" s="401">
        <v>0.12698412698412698</v>
      </c>
    </row>
    <row r="42" spans="1:14">
      <c r="A42" s="285"/>
      <c r="B42" s="389" t="s">
        <v>1028</v>
      </c>
      <c r="C42" s="384"/>
      <c r="D42" s="384"/>
      <c r="E42" s="384"/>
      <c r="F42" s="384"/>
      <c r="G42" s="384"/>
      <c r="H42" s="384"/>
      <c r="I42" s="384"/>
      <c r="J42" s="384"/>
      <c r="K42" s="384"/>
      <c r="L42" s="384"/>
      <c r="M42" s="384"/>
      <c r="N42" s="405"/>
    </row>
    <row r="43" spans="1:14">
      <c r="A43" s="285"/>
      <c r="B43" s="285"/>
      <c r="C43" s="285"/>
      <c r="D43" s="407"/>
      <c r="E43" s="407"/>
      <c r="F43" s="407"/>
      <c r="G43" s="408"/>
      <c r="H43" s="407"/>
      <c r="I43" s="407"/>
      <c r="J43" s="407"/>
      <c r="K43" s="408"/>
      <c r="L43" s="407"/>
      <c r="M43" s="407"/>
      <c r="N43" s="405"/>
    </row>
    <row r="44" spans="1:14">
      <c r="A44" s="285"/>
      <c r="B44" s="285"/>
      <c r="C44" s="285"/>
      <c r="D44" s="402"/>
      <c r="E44" s="402"/>
      <c r="F44" s="402"/>
      <c r="G44" s="402"/>
      <c r="H44" s="402"/>
      <c r="I44" s="405"/>
      <c r="J44" s="405"/>
      <c r="K44" s="407"/>
      <c r="L44" s="405"/>
      <c r="M44" s="405"/>
      <c r="N44" s="405"/>
    </row>
    <row r="45" spans="1:14">
      <c r="A45" s="285"/>
      <c r="B45" s="372" t="s">
        <v>192</v>
      </c>
      <c r="C45" s="372"/>
      <c r="D45" s="402"/>
      <c r="E45" s="402"/>
      <c r="F45" s="402"/>
      <c r="G45" s="402"/>
      <c r="H45" s="388"/>
      <c r="I45" s="388"/>
      <c r="J45" s="405"/>
      <c r="K45" s="407"/>
      <c r="L45" s="405"/>
      <c r="M45" s="405"/>
      <c r="N45" s="405"/>
    </row>
    <row r="46" spans="1:14">
      <c r="A46" s="285"/>
      <c r="B46" s="375" t="s">
        <v>33</v>
      </c>
      <c r="C46" s="409" t="s">
        <v>979</v>
      </c>
      <c r="D46" s="409" t="s">
        <v>823</v>
      </c>
      <c r="E46" s="409" t="s">
        <v>783</v>
      </c>
      <c r="F46" s="410" t="s">
        <v>97</v>
      </c>
      <c r="G46" s="410" t="s">
        <v>98</v>
      </c>
      <c r="H46" s="410">
        <v>2020</v>
      </c>
      <c r="I46" s="410">
        <v>2019</v>
      </c>
      <c r="J46" s="410">
        <v>2018</v>
      </c>
      <c r="K46" s="410">
        <v>2017</v>
      </c>
      <c r="L46" s="407"/>
      <c r="M46" s="285"/>
      <c r="N46" s="388"/>
    </row>
    <row r="47" spans="1:14">
      <c r="A47" s="285"/>
      <c r="B47" s="411" t="s">
        <v>193</v>
      </c>
      <c r="C47" s="412">
        <v>0.33333333333333331</v>
      </c>
      <c r="D47" s="413">
        <v>0.33300000000000002</v>
      </c>
      <c r="E47" s="413">
        <v>0.28599999999999998</v>
      </c>
      <c r="F47" s="413">
        <v>0.33333333333333331</v>
      </c>
      <c r="G47" s="413">
        <v>0.33333333333333331</v>
      </c>
      <c r="H47" s="413">
        <v>0.2</v>
      </c>
      <c r="I47" s="413">
        <v>0.2</v>
      </c>
      <c r="J47" s="413">
        <v>0.33333333333333331</v>
      </c>
      <c r="K47" s="413">
        <v>0.2</v>
      </c>
      <c r="L47" s="407"/>
      <c r="M47" s="388"/>
      <c r="N47" s="388"/>
    </row>
    <row r="48" spans="1:14">
      <c r="A48" s="285"/>
      <c r="B48" s="411" t="s">
        <v>194</v>
      </c>
      <c r="C48" s="381">
        <v>2</v>
      </c>
      <c r="D48" s="414">
        <v>2</v>
      </c>
      <c r="E48" s="414">
        <v>2</v>
      </c>
      <c r="F48" s="414">
        <v>2</v>
      </c>
      <c r="G48" s="414">
        <v>2</v>
      </c>
      <c r="H48" s="414">
        <v>1</v>
      </c>
      <c r="I48" s="414">
        <v>1</v>
      </c>
      <c r="J48" s="414">
        <v>1</v>
      </c>
      <c r="K48" s="414">
        <v>1</v>
      </c>
      <c r="L48" s="407"/>
      <c r="M48" s="388"/>
      <c r="N48" s="388"/>
    </row>
    <row r="49" spans="1:14" ht="15.75" thickBot="1">
      <c r="A49" s="285"/>
      <c r="B49" s="415" t="s">
        <v>818</v>
      </c>
      <c r="C49" s="416">
        <v>4</v>
      </c>
      <c r="D49" s="417">
        <v>4</v>
      </c>
      <c r="E49" s="417">
        <v>5</v>
      </c>
      <c r="F49" s="417">
        <v>4</v>
      </c>
      <c r="G49" s="417">
        <v>4</v>
      </c>
      <c r="H49" s="417">
        <v>4</v>
      </c>
      <c r="I49" s="417">
        <v>4</v>
      </c>
      <c r="J49" s="417">
        <v>2</v>
      </c>
      <c r="K49" s="417">
        <v>4</v>
      </c>
      <c r="L49" s="388"/>
      <c r="M49" s="388"/>
      <c r="N49" s="388"/>
    </row>
    <row r="50" spans="1:14">
      <c r="A50" s="285"/>
      <c r="B50" s="285"/>
      <c r="C50" s="285"/>
      <c r="D50" s="290"/>
      <c r="E50" s="290"/>
      <c r="F50" s="407"/>
      <c r="G50" s="407"/>
      <c r="H50" s="418"/>
      <c r="I50" s="418"/>
      <c r="J50" s="388"/>
      <c r="K50" s="388"/>
      <c r="L50" s="388"/>
      <c r="M50" s="388"/>
      <c r="N50" s="388"/>
    </row>
    <row r="51" spans="1:14">
      <c r="A51" s="285"/>
      <c r="B51" s="285"/>
      <c r="C51" s="285"/>
      <c r="D51" s="285"/>
      <c r="E51" s="285"/>
      <c r="F51" s="402"/>
      <c r="G51" s="402"/>
      <c r="H51" s="402"/>
      <c r="I51" s="402"/>
      <c r="J51" s="405"/>
      <c r="K51" s="405"/>
      <c r="L51" s="405"/>
      <c r="M51" s="405"/>
      <c r="N51" s="405"/>
    </row>
    <row r="52" spans="1:14">
      <c r="A52" s="285"/>
      <c r="B52" s="375" t="s">
        <v>850</v>
      </c>
      <c r="C52" s="409" t="s">
        <v>979</v>
      </c>
      <c r="D52" s="409" t="s">
        <v>823</v>
      </c>
      <c r="E52" s="409" t="s">
        <v>783</v>
      </c>
      <c r="F52" s="410" t="s">
        <v>97</v>
      </c>
      <c r="G52" s="410" t="s">
        <v>98</v>
      </c>
      <c r="H52" s="388"/>
      <c r="I52" s="388"/>
      <c r="J52" s="388"/>
      <c r="K52" s="388"/>
      <c r="L52" s="388"/>
      <c r="M52" s="285"/>
      <c r="N52" s="388"/>
    </row>
    <row r="53" spans="1:14">
      <c r="A53" s="285"/>
      <c r="B53" s="419" t="s">
        <v>195</v>
      </c>
      <c r="C53" s="399">
        <v>6.4153439153439157E-2</v>
      </c>
      <c r="D53" s="382">
        <v>8.1000000000000003E-2</v>
      </c>
      <c r="E53" s="382">
        <v>0.13800000000000001</v>
      </c>
      <c r="F53" s="382">
        <v>0.14410000000000001</v>
      </c>
      <c r="G53" s="382">
        <v>0.1368</v>
      </c>
      <c r="H53" s="388"/>
      <c r="I53" s="388"/>
      <c r="J53" s="388"/>
      <c r="K53" s="388"/>
      <c r="L53" s="388"/>
      <c r="M53" s="285"/>
      <c r="N53" s="388"/>
    </row>
    <row r="54" spans="1:14" ht="15.75" thickBot="1">
      <c r="A54" s="285"/>
      <c r="B54" s="420" t="s">
        <v>196</v>
      </c>
      <c r="C54" s="399">
        <v>0.13</v>
      </c>
      <c r="D54" s="401">
        <v>0.12</v>
      </c>
      <c r="E54" s="401">
        <v>0.11</v>
      </c>
      <c r="F54" s="401">
        <v>0.13200000000000001</v>
      </c>
      <c r="G54" s="401">
        <v>0.14699999999999999</v>
      </c>
      <c r="H54" s="388"/>
      <c r="I54" s="388"/>
      <c r="J54" s="388"/>
      <c r="K54" s="388"/>
      <c r="L54" s="388"/>
      <c r="M54" s="285"/>
      <c r="N54" s="388"/>
    </row>
    <row r="55" spans="1:14">
      <c r="A55" s="285"/>
      <c r="B55" s="421" t="s">
        <v>1028</v>
      </c>
      <c r="C55" s="422"/>
      <c r="D55" s="423"/>
      <c r="E55" s="423"/>
      <c r="F55" s="423"/>
      <c r="G55" s="424"/>
      <c r="H55" s="423"/>
      <c r="I55" s="388"/>
      <c r="J55" s="388"/>
      <c r="K55" s="285"/>
      <c r="L55" s="388"/>
      <c r="M55" s="388"/>
      <c r="N55" s="388"/>
    </row>
    <row r="56" spans="1:14">
      <c r="A56" s="285"/>
      <c r="B56" s="285"/>
      <c r="C56" s="285"/>
      <c r="D56" s="398"/>
      <c r="E56" s="425"/>
      <c r="F56" s="425"/>
      <c r="G56" s="402"/>
      <c r="H56" s="402"/>
      <c r="I56" s="388"/>
      <c r="J56" s="388"/>
      <c r="K56" s="285"/>
      <c r="L56" s="388"/>
      <c r="M56" s="388"/>
      <c r="N56" s="388"/>
    </row>
    <row r="57" spans="1:14">
      <c r="A57" s="285"/>
      <c r="B57" s="372" t="s">
        <v>197</v>
      </c>
      <c r="C57" s="372"/>
      <c r="D57" s="398"/>
      <c r="E57" s="425"/>
      <c r="F57" s="425"/>
      <c r="G57" s="402"/>
      <c r="H57" s="388"/>
      <c r="I57" s="388"/>
      <c r="J57" s="388"/>
      <c r="K57" s="285"/>
      <c r="L57" s="285"/>
      <c r="M57" s="285"/>
      <c r="N57" s="285"/>
    </row>
    <row r="58" spans="1:14" ht="30">
      <c r="A58" s="285"/>
      <c r="B58" s="375" t="s">
        <v>1072</v>
      </c>
      <c r="C58" s="426" t="s">
        <v>121</v>
      </c>
      <c r="D58" s="426" t="s">
        <v>833</v>
      </c>
      <c r="E58" s="426" t="s">
        <v>794</v>
      </c>
      <c r="F58" s="426" t="s">
        <v>232</v>
      </c>
      <c r="G58" s="426" t="s">
        <v>832</v>
      </c>
      <c r="H58" s="388"/>
      <c r="I58" s="285"/>
      <c r="J58" s="285"/>
      <c r="K58" s="285"/>
      <c r="L58" s="285"/>
      <c r="M58" s="285"/>
      <c r="N58" s="285"/>
    </row>
    <row r="59" spans="1:14">
      <c r="A59" s="285"/>
      <c r="B59" s="427" t="s">
        <v>188</v>
      </c>
      <c r="C59" s="426"/>
      <c r="D59" s="426"/>
      <c r="E59" s="426"/>
      <c r="F59" s="426"/>
      <c r="G59" s="426"/>
      <c r="H59" s="388"/>
      <c r="I59" s="285"/>
      <c r="J59" s="285"/>
      <c r="K59" s="285"/>
      <c r="L59" s="285"/>
      <c r="M59" s="285"/>
      <c r="N59" s="285"/>
    </row>
    <row r="60" spans="1:14">
      <c r="A60" s="285"/>
      <c r="B60" s="428" t="s">
        <v>183</v>
      </c>
      <c r="C60" s="429">
        <v>0</v>
      </c>
      <c r="D60" s="382">
        <v>0.57188653927570088</v>
      </c>
      <c r="E60" s="382">
        <v>0.38417249689984523</v>
      </c>
      <c r="F60" s="382">
        <v>0.54660023822005721</v>
      </c>
      <c r="G60" s="382">
        <v>0</v>
      </c>
      <c r="H60" s="388"/>
      <c r="I60" s="285"/>
      <c r="J60" s="285"/>
      <c r="K60" s="285"/>
      <c r="L60" s="285"/>
      <c r="M60" s="285"/>
      <c r="N60" s="285"/>
    </row>
    <row r="61" spans="1:14">
      <c r="A61" s="285"/>
      <c r="B61" s="430" t="s">
        <v>184</v>
      </c>
      <c r="C61" s="429">
        <v>1</v>
      </c>
      <c r="D61" s="382">
        <v>0.42811346072429918</v>
      </c>
      <c r="E61" s="382">
        <v>0.61582750310015477</v>
      </c>
      <c r="F61" s="382">
        <v>0.45339976177994273</v>
      </c>
      <c r="G61" s="382">
        <v>1</v>
      </c>
      <c r="H61" s="388"/>
      <c r="I61" s="285"/>
      <c r="J61" s="285"/>
      <c r="K61" s="285"/>
      <c r="L61" s="285"/>
      <c r="M61" s="285"/>
      <c r="N61" s="285"/>
    </row>
    <row r="62" spans="1:14">
      <c r="A62" s="285"/>
      <c r="B62" s="427" t="s">
        <v>189</v>
      </c>
      <c r="C62" s="431"/>
      <c r="D62" s="431"/>
      <c r="E62" s="431"/>
      <c r="F62" s="431"/>
      <c r="G62" s="431"/>
      <c r="H62" s="388"/>
      <c r="I62" s="285"/>
      <c r="J62" s="285"/>
      <c r="K62" s="285"/>
      <c r="L62" s="285"/>
      <c r="M62" s="285"/>
      <c r="N62" s="285"/>
    </row>
    <row r="63" spans="1:14">
      <c r="A63" s="285"/>
      <c r="B63" s="428" t="s">
        <v>183</v>
      </c>
      <c r="C63" s="429">
        <v>0.45708338803882909</v>
      </c>
      <c r="D63" s="382">
        <v>0.54994152240249461</v>
      </c>
      <c r="E63" s="382">
        <v>0</v>
      </c>
      <c r="F63" s="382">
        <v>0.48682058609005729</v>
      </c>
      <c r="G63" s="382">
        <v>0.53459868950102907</v>
      </c>
      <c r="H63" s="388"/>
      <c r="I63" s="285"/>
      <c r="J63" s="285"/>
      <c r="K63" s="285"/>
      <c r="L63" s="285"/>
      <c r="M63" s="285"/>
      <c r="N63" s="285"/>
    </row>
    <row r="64" spans="1:14">
      <c r="A64" s="285"/>
      <c r="B64" s="430" t="s">
        <v>184</v>
      </c>
      <c r="C64" s="429">
        <v>0.54291661196117091</v>
      </c>
      <c r="D64" s="382">
        <v>0.45005847759750539</v>
      </c>
      <c r="E64" s="382">
        <v>1</v>
      </c>
      <c r="F64" s="382">
        <v>0.51317941390994282</v>
      </c>
      <c r="G64" s="382">
        <v>0.46540131049897093</v>
      </c>
      <c r="H64" s="388"/>
      <c r="I64" s="285"/>
      <c r="J64" s="285"/>
      <c r="K64" s="285"/>
      <c r="L64" s="285"/>
      <c r="M64" s="285"/>
      <c r="N64" s="285"/>
    </row>
    <row r="65" spans="1:14">
      <c r="A65" s="285"/>
      <c r="B65" s="427" t="s">
        <v>190</v>
      </c>
      <c r="C65" s="431"/>
      <c r="D65" s="431"/>
      <c r="E65" s="431"/>
      <c r="F65" s="431"/>
      <c r="G65" s="431"/>
      <c r="H65" s="388"/>
      <c r="I65" s="285"/>
      <c r="J65" s="285"/>
      <c r="K65" s="285"/>
      <c r="L65" s="285"/>
      <c r="M65" s="285"/>
      <c r="N65" s="285"/>
    </row>
    <row r="66" spans="1:14">
      <c r="A66" s="285"/>
      <c r="B66" s="428" t="s">
        <v>183</v>
      </c>
      <c r="C66" s="429">
        <v>0.48817254646499603</v>
      </c>
      <c r="D66" s="382">
        <v>0.49675639156466245</v>
      </c>
      <c r="E66" s="382">
        <v>0.44943056055473418</v>
      </c>
      <c r="F66" s="382">
        <v>0.51367781904012144</v>
      </c>
      <c r="G66" s="382">
        <v>0.47835338470493449</v>
      </c>
      <c r="H66" s="388"/>
      <c r="I66" s="285"/>
      <c r="J66" s="285"/>
      <c r="K66" s="285"/>
      <c r="L66" s="285"/>
      <c r="M66" s="285"/>
      <c r="N66" s="285"/>
    </row>
    <row r="67" spans="1:14">
      <c r="A67" s="285"/>
      <c r="B67" s="430" t="s">
        <v>184</v>
      </c>
      <c r="C67" s="429">
        <v>0.51182745353500392</v>
      </c>
      <c r="D67" s="382">
        <v>0.50324360843533744</v>
      </c>
      <c r="E67" s="382">
        <v>0.55056943944526593</v>
      </c>
      <c r="F67" s="382">
        <v>0.48632218095987861</v>
      </c>
      <c r="G67" s="382">
        <v>0.5216466152950654</v>
      </c>
      <c r="H67" s="388"/>
      <c r="I67" s="285"/>
      <c r="J67" s="285"/>
      <c r="K67" s="285"/>
      <c r="L67" s="285"/>
      <c r="M67" s="285"/>
      <c r="N67" s="285"/>
    </row>
    <row r="68" spans="1:14">
      <c r="A68" s="285"/>
      <c r="B68" s="427" t="s">
        <v>157</v>
      </c>
      <c r="C68" s="431"/>
      <c r="D68" s="431"/>
      <c r="E68" s="431"/>
      <c r="F68" s="431"/>
      <c r="G68" s="431"/>
      <c r="H68" s="388"/>
      <c r="I68" s="285"/>
      <c r="J68" s="285"/>
      <c r="K68" s="285"/>
      <c r="L68" s="285"/>
      <c r="M68" s="285"/>
      <c r="N68" s="285"/>
    </row>
    <row r="69" spans="1:14">
      <c r="A69" s="285"/>
      <c r="B69" s="428" t="s">
        <v>183</v>
      </c>
      <c r="C69" s="429">
        <v>0.21943012581423563</v>
      </c>
      <c r="D69" s="382">
        <v>0.56040948065359619</v>
      </c>
      <c r="E69" s="382">
        <v>0.35671356949818922</v>
      </c>
      <c r="F69" s="382">
        <v>0.49865401000728143</v>
      </c>
      <c r="G69" s="382">
        <v>0.24043739922008089</v>
      </c>
      <c r="H69" s="388"/>
      <c r="I69" s="285"/>
      <c r="J69" s="285"/>
      <c r="K69" s="285"/>
      <c r="L69" s="285"/>
      <c r="M69" s="285"/>
      <c r="N69" s="285"/>
    </row>
    <row r="70" spans="1:14" ht="15.75" thickBot="1">
      <c r="A70" s="285"/>
      <c r="B70" s="432" t="s">
        <v>184</v>
      </c>
      <c r="C70" s="429">
        <v>0.78056987418576429</v>
      </c>
      <c r="D70" s="401">
        <v>0.43959051934640381</v>
      </c>
      <c r="E70" s="382">
        <v>0.64328643050181067</v>
      </c>
      <c r="F70" s="401">
        <v>0.50134598999271851</v>
      </c>
      <c r="G70" s="401">
        <v>0.75956260077991911</v>
      </c>
      <c r="H70" s="287"/>
      <c r="I70" s="285"/>
      <c r="J70" s="285"/>
      <c r="K70" s="285"/>
      <c r="L70" s="285"/>
      <c r="M70" s="285"/>
      <c r="N70" s="285"/>
    </row>
    <row r="71" spans="1:14">
      <c r="A71" s="285"/>
      <c r="B71" s="433" t="s">
        <v>1029</v>
      </c>
      <c r="C71" s="433"/>
      <c r="D71" s="433"/>
      <c r="E71" s="433"/>
      <c r="F71" s="433"/>
      <c r="G71" s="433"/>
      <c r="H71" s="285"/>
      <c r="I71" s="384"/>
      <c r="J71" s="388"/>
      <c r="K71" s="388"/>
      <c r="L71" s="388"/>
      <c r="M71" s="388"/>
      <c r="N71" s="388"/>
    </row>
    <row r="72" spans="1:14">
      <c r="A72" s="285"/>
      <c r="B72" s="434" t="s">
        <v>1030</v>
      </c>
      <c r="C72" s="434"/>
      <c r="D72" s="434"/>
      <c r="E72" s="434"/>
      <c r="F72" s="434"/>
      <c r="G72" s="434"/>
      <c r="H72" s="434"/>
      <c r="I72" s="384"/>
      <c r="J72" s="388"/>
      <c r="K72" s="388"/>
      <c r="L72" s="388"/>
      <c r="M72" s="388"/>
      <c r="N72" s="388"/>
    </row>
    <row r="73" spans="1:14">
      <c r="A73" s="285"/>
      <c r="B73" s="434" t="s">
        <v>1031</v>
      </c>
      <c r="C73" s="434"/>
      <c r="D73" s="434"/>
      <c r="E73" s="434"/>
      <c r="F73" s="434"/>
      <c r="G73" s="434"/>
      <c r="H73" s="434"/>
      <c r="I73" s="384"/>
      <c r="J73" s="388"/>
      <c r="K73" s="388"/>
      <c r="L73" s="388"/>
      <c r="M73" s="388"/>
      <c r="N73" s="388"/>
    </row>
    <row r="74" spans="1:14">
      <c r="A74" s="285"/>
      <c r="B74" s="285"/>
      <c r="C74" s="285"/>
      <c r="D74" s="290"/>
      <c r="E74" s="285"/>
      <c r="F74" s="290"/>
      <c r="G74" s="290"/>
      <c r="H74" s="290"/>
      <c r="I74" s="285"/>
      <c r="J74" s="285"/>
      <c r="K74" s="285"/>
      <c r="L74" s="285"/>
      <c r="M74" s="285"/>
      <c r="N74" s="285"/>
    </row>
    <row r="75" spans="1:14">
      <c r="A75" s="285"/>
      <c r="B75" s="285"/>
      <c r="C75" s="285"/>
      <c r="D75" s="398"/>
      <c r="E75" s="285"/>
      <c r="F75" s="425"/>
      <c r="G75" s="425"/>
      <c r="H75" s="402"/>
      <c r="I75" s="285"/>
      <c r="J75" s="285"/>
      <c r="K75" s="285"/>
      <c r="L75" s="285"/>
      <c r="M75" s="285"/>
      <c r="N75" s="285"/>
    </row>
    <row r="76" spans="1:14">
      <c r="A76" s="285"/>
      <c r="B76" s="372" t="s">
        <v>198</v>
      </c>
      <c r="C76" s="372"/>
      <c r="D76" s="285"/>
      <c r="E76" s="285"/>
      <c r="F76" s="435"/>
      <c r="G76" s="435"/>
      <c r="H76" s="435"/>
      <c r="I76" s="285"/>
      <c r="J76" s="285"/>
      <c r="K76" s="285"/>
      <c r="L76" s="285"/>
      <c r="M76" s="285"/>
      <c r="N76" s="285"/>
    </row>
    <row r="77" spans="1:14" ht="30">
      <c r="A77" s="285"/>
      <c r="B77" s="427" t="s">
        <v>199</v>
      </c>
      <c r="C77" s="409" t="s">
        <v>979</v>
      </c>
      <c r="D77" s="426" t="s">
        <v>121</v>
      </c>
      <c r="E77" s="426" t="s">
        <v>122</v>
      </c>
      <c r="F77" s="426" t="s">
        <v>232</v>
      </c>
      <c r="G77" s="285"/>
      <c r="H77" s="285"/>
      <c r="I77" s="285"/>
      <c r="J77" s="285"/>
      <c r="K77" s="285"/>
      <c r="L77" s="285"/>
      <c r="M77" s="388"/>
      <c r="N77" s="285"/>
    </row>
    <row r="78" spans="1:14">
      <c r="A78" s="285"/>
      <c r="B78" s="380" t="s">
        <v>158</v>
      </c>
      <c r="C78" s="436">
        <v>47.1</v>
      </c>
      <c r="D78" s="437">
        <v>39.1</v>
      </c>
      <c r="E78" s="437">
        <v>54.05</v>
      </c>
      <c r="F78" s="437">
        <v>10.1</v>
      </c>
      <c r="G78" s="285"/>
      <c r="H78" s="285"/>
      <c r="I78" s="285"/>
      <c r="J78" s="285"/>
      <c r="K78" s="285"/>
      <c r="L78" s="285"/>
      <c r="M78" s="388"/>
      <c r="N78" s="285"/>
    </row>
    <row r="79" spans="1:14">
      <c r="A79" s="285"/>
      <c r="B79" s="383" t="s">
        <v>159</v>
      </c>
      <c r="C79" s="436">
        <v>9.4</v>
      </c>
      <c r="D79" s="437">
        <v>4.3</v>
      </c>
      <c r="E79" s="437">
        <v>13.59</v>
      </c>
      <c r="F79" s="437">
        <v>2</v>
      </c>
      <c r="G79" s="285"/>
      <c r="H79" s="285"/>
      <c r="I79" s="285"/>
      <c r="J79" s="285"/>
      <c r="K79" s="285"/>
      <c r="L79" s="285"/>
      <c r="M79" s="388"/>
      <c r="N79" s="285"/>
    </row>
    <row r="80" spans="1:14" ht="15.75" thickBot="1">
      <c r="A80" s="285"/>
      <c r="B80" s="438" t="s">
        <v>157</v>
      </c>
      <c r="C80" s="439">
        <v>28.25</v>
      </c>
      <c r="D80" s="437">
        <v>21.7</v>
      </c>
      <c r="E80" s="437">
        <v>33.82</v>
      </c>
      <c r="F80" s="437">
        <v>6.05</v>
      </c>
      <c r="G80" s="291"/>
      <c r="H80" s="285"/>
      <c r="I80" s="285"/>
      <c r="J80" s="285"/>
      <c r="K80" s="285"/>
      <c r="L80" s="285"/>
      <c r="M80" s="285"/>
      <c r="N80" s="285"/>
    </row>
    <row r="81" spans="1:14">
      <c r="A81" s="285"/>
      <c r="B81" s="440" t="s">
        <v>795</v>
      </c>
      <c r="C81" s="440"/>
      <c r="D81" s="440"/>
      <c r="E81" s="440"/>
      <c r="F81" s="440"/>
      <c r="G81" s="389"/>
      <c r="H81" s="285"/>
      <c r="I81" s="285"/>
      <c r="J81" s="285"/>
      <c r="K81" s="285"/>
      <c r="L81" s="285"/>
      <c r="M81" s="285"/>
      <c r="N81" s="285"/>
    </row>
    <row r="82" spans="1:14">
      <c r="A82" s="285"/>
      <c r="B82" s="389" t="s">
        <v>1032</v>
      </c>
      <c r="C82" s="389"/>
      <c r="D82" s="389"/>
      <c r="E82" s="389"/>
      <c r="F82" s="389"/>
      <c r="G82" s="389"/>
      <c r="H82" s="285"/>
      <c r="I82" s="285"/>
      <c r="J82" s="285"/>
      <c r="K82" s="285"/>
      <c r="L82" s="285"/>
      <c r="M82" s="285"/>
      <c r="N82" s="285"/>
    </row>
    <row r="83" spans="1:14">
      <c r="A83" s="285"/>
      <c r="B83" s="389" t="s">
        <v>1033</v>
      </c>
      <c r="C83" s="389"/>
      <c r="D83" s="389"/>
      <c r="E83" s="389"/>
      <c r="F83" s="389"/>
      <c r="G83" s="389"/>
      <c r="H83" s="285"/>
      <c r="I83" s="285"/>
      <c r="J83" s="285"/>
      <c r="K83" s="285"/>
      <c r="L83" s="285"/>
      <c r="M83" s="285"/>
      <c r="N83" s="285"/>
    </row>
    <row r="84" spans="1:14">
      <c r="A84" s="285"/>
      <c r="B84" s="285"/>
      <c r="C84" s="285"/>
      <c r="D84" s="285"/>
      <c r="E84" s="285"/>
      <c r="F84" s="285"/>
      <c r="G84" s="285"/>
      <c r="H84" s="285"/>
      <c r="I84" s="285"/>
      <c r="J84" s="285"/>
      <c r="K84" s="285"/>
      <c r="L84" s="285"/>
      <c r="M84" s="285"/>
      <c r="N84" s="285"/>
    </row>
    <row r="85" spans="1:14">
      <c r="A85" s="285"/>
      <c r="B85" s="285"/>
      <c r="C85" s="285"/>
      <c r="D85" s="285"/>
      <c r="E85" s="285"/>
      <c r="F85" s="285"/>
      <c r="G85" s="285"/>
      <c r="H85" s="285"/>
      <c r="I85" s="285"/>
      <c r="J85" s="285"/>
      <c r="K85" s="285"/>
      <c r="L85" s="285"/>
      <c r="M85" s="285"/>
      <c r="N85" s="285"/>
    </row>
    <row r="86" spans="1:14">
      <c r="A86" s="285"/>
      <c r="B86" s="372" t="s">
        <v>200</v>
      </c>
      <c r="C86" s="372"/>
      <c r="D86" s="285"/>
      <c r="E86" s="285"/>
      <c r="F86" s="285"/>
      <c r="G86" s="285"/>
      <c r="H86" s="285"/>
      <c r="I86" s="285"/>
      <c r="J86" s="285"/>
      <c r="K86" s="285"/>
      <c r="L86" s="285"/>
      <c r="M86" s="285"/>
      <c r="N86" s="285"/>
    </row>
    <row r="87" spans="1:14">
      <c r="A87" s="285"/>
      <c r="B87" s="427" t="s">
        <v>199</v>
      </c>
      <c r="C87" s="409" t="s">
        <v>979</v>
      </c>
      <c r="D87" s="409" t="s">
        <v>823</v>
      </c>
      <c r="E87" s="410" t="s">
        <v>783</v>
      </c>
      <c r="F87" s="410" t="s">
        <v>97</v>
      </c>
      <c r="G87" s="441" t="s">
        <v>98</v>
      </c>
      <c r="H87" s="441" t="s">
        <v>99</v>
      </c>
      <c r="I87" s="441" t="s">
        <v>100</v>
      </c>
      <c r="J87" s="441" t="s">
        <v>101</v>
      </c>
      <c r="K87" s="441" t="s">
        <v>201</v>
      </c>
      <c r="L87" s="285"/>
      <c r="M87" s="285"/>
      <c r="N87" s="285"/>
    </row>
    <row r="88" spans="1:14">
      <c r="A88" s="285"/>
      <c r="B88" s="380" t="s">
        <v>158</v>
      </c>
      <c r="C88" s="381">
        <v>47.1</v>
      </c>
      <c r="D88" s="437">
        <v>66.576788830715529</v>
      </c>
      <c r="E88" s="437">
        <v>44.1</v>
      </c>
      <c r="F88" s="437">
        <v>50.5</v>
      </c>
      <c r="G88" s="437">
        <v>13.37</v>
      </c>
      <c r="H88" s="437">
        <v>9.3336007130124763</v>
      </c>
      <c r="I88" s="437">
        <v>18.562196307094265</v>
      </c>
      <c r="J88" s="437">
        <v>27.026662484316187</v>
      </c>
      <c r="K88" s="437">
        <v>15.079770992366413</v>
      </c>
      <c r="L88" s="285"/>
      <c r="M88" s="285"/>
      <c r="N88" s="285"/>
    </row>
    <row r="89" spans="1:14">
      <c r="A89" s="285"/>
      <c r="B89" s="383" t="s">
        <v>159</v>
      </c>
      <c r="C89" s="381">
        <v>9.4</v>
      </c>
      <c r="D89" s="437">
        <v>12.980077890952666</v>
      </c>
      <c r="E89" s="437">
        <v>13.8</v>
      </c>
      <c r="F89" s="437">
        <v>13.9</v>
      </c>
      <c r="G89" s="437">
        <v>11.09</v>
      </c>
      <c r="H89" s="437">
        <v>2.4330820770519264</v>
      </c>
      <c r="I89" s="437">
        <v>4.5356297659742308</v>
      </c>
      <c r="J89" s="437">
        <v>3.6721854304635762</v>
      </c>
      <c r="K89" s="437">
        <v>2.0959475566150179</v>
      </c>
      <c r="L89" s="285"/>
      <c r="M89" s="285"/>
      <c r="N89" s="285"/>
    </row>
    <row r="90" spans="1:14" ht="15.75" thickBot="1">
      <c r="A90" s="285"/>
      <c r="B90" s="438" t="s">
        <v>157</v>
      </c>
      <c r="C90" s="436">
        <v>28.25</v>
      </c>
      <c r="D90" s="437">
        <v>39.7784333608341</v>
      </c>
      <c r="E90" s="437">
        <v>22.1</v>
      </c>
      <c r="F90" s="437">
        <v>24.66</v>
      </c>
      <c r="G90" s="442">
        <v>12.14</v>
      </c>
      <c r="H90" s="442">
        <v>4.3182493304114926</v>
      </c>
      <c r="I90" s="442">
        <v>7.5226614238410594</v>
      </c>
      <c r="J90" s="442">
        <v>10.066386121607694</v>
      </c>
      <c r="K90" s="442">
        <v>6.2377029220779221</v>
      </c>
      <c r="L90" s="285"/>
      <c r="M90" s="285"/>
      <c r="N90" s="285"/>
    </row>
    <row r="91" spans="1:14">
      <c r="A91" s="285"/>
      <c r="B91" s="440" t="s">
        <v>831</v>
      </c>
      <c r="C91" s="440"/>
      <c r="D91" s="440"/>
      <c r="E91" s="440"/>
      <c r="F91" s="440"/>
      <c r="G91" s="440"/>
      <c r="H91" s="440"/>
      <c r="I91" s="440"/>
      <c r="J91" s="440"/>
      <c r="K91" s="440"/>
      <c r="L91" s="285"/>
      <c r="M91" s="285"/>
      <c r="N91" s="285"/>
    </row>
    <row r="92" spans="1:14">
      <c r="A92" s="285"/>
      <c r="B92" s="285"/>
      <c r="C92" s="285"/>
      <c r="D92" s="443"/>
      <c r="E92" s="444"/>
      <c r="F92" s="444"/>
      <c r="G92" s="444"/>
      <c r="H92" s="290"/>
      <c r="I92" s="285"/>
      <c r="J92" s="285"/>
      <c r="K92" s="285"/>
      <c r="L92" s="285"/>
      <c r="M92" s="285"/>
      <c r="N92" s="285"/>
    </row>
    <row r="93" spans="1:14">
      <c r="A93" s="285"/>
      <c r="B93" s="285"/>
      <c r="C93" s="285"/>
      <c r="D93" s="445"/>
      <c r="E93" s="425"/>
      <c r="F93" s="425"/>
      <c r="G93" s="425"/>
      <c r="H93" s="285"/>
      <c r="I93" s="285"/>
      <c r="J93" s="285"/>
      <c r="K93" s="285"/>
      <c r="L93" s="285"/>
      <c r="M93" s="285"/>
      <c r="N93" s="285"/>
    </row>
    <row r="94" spans="1:14">
      <c r="A94" s="285"/>
      <c r="B94" s="446" t="s">
        <v>202</v>
      </c>
      <c r="C94" s="446"/>
      <c r="D94" s="292"/>
      <c r="E94" s="285"/>
      <c r="F94" s="285"/>
      <c r="G94" s="285"/>
      <c r="H94" s="372"/>
      <c r="J94" s="396" t="s">
        <v>985</v>
      </c>
      <c r="K94" s="396"/>
      <c r="L94" s="285"/>
      <c r="M94" s="285"/>
      <c r="N94" s="285"/>
    </row>
    <row r="95" spans="1:14" ht="30">
      <c r="A95" s="285"/>
      <c r="B95" s="375" t="s">
        <v>203</v>
      </c>
      <c r="C95" s="409" t="s">
        <v>979</v>
      </c>
      <c r="D95" s="410" t="s">
        <v>823</v>
      </c>
      <c r="E95" s="410" t="s">
        <v>783</v>
      </c>
      <c r="F95" s="410" t="s">
        <v>97</v>
      </c>
      <c r="G95" s="441" t="s">
        <v>98</v>
      </c>
      <c r="H95" s="441" t="s">
        <v>99</v>
      </c>
      <c r="I95" s="397" t="s">
        <v>121</v>
      </c>
      <c r="J95" s="376" t="s">
        <v>122</v>
      </c>
      <c r="K95" s="379" t="s">
        <v>232</v>
      </c>
      <c r="L95" s="285"/>
      <c r="M95" s="285"/>
      <c r="N95" s="285"/>
    </row>
    <row r="96" spans="1:14">
      <c r="A96" s="285"/>
      <c r="B96" s="447" t="s">
        <v>204</v>
      </c>
      <c r="C96" s="448">
        <v>1</v>
      </c>
      <c r="D96" s="449">
        <v>1</v>
      </c>
      <c r="E96" s="449">
        <v>1</v>
      </c>
      <c r="F96" s="449">
        <v>1</v>
      </c>
      <c r="G96" s="449">
        <v>1</v>
      </c>
      <c r="H96" s="449">
        <v>1</v>
      </c>
      <c r="I96" s="449">
        <v>0</v>
      </c>
      <c r="J96" s="449">
        <v>0</v>
      </c>
      <c r="K96" s="449">
        <v>0</v>
      </c>
      <c r="L96" s="285"/>
      <c r="M96" s="285"/>
      <c r="N96" s="285"/>
    </row>
    <row r="97" spans="1:14" ht="15.75" thickBot="1">
      <c r="A97" s="285"/>
      <c r="B97" s="450" t="s">
        <v>205</v>
      </c>
      <c r="C97" s="451">
        <v>7.6335877862595417E-3</v>
      </c>
      <c r="D97" s="452">
        <v>0.01</v>
      </c>
      <c r="E97" s="452">
        <v>0.29099999999999998</v>
      </c>
      <c r="F97" s="452">
        <v>0.26700000000000002</v>
      </c>
      <c r="G97" s="452">
        <v>0.26700000000000002</v>
      </c>
      <c r="H97" s="452" t="s">
        <v>206</v>
      </c>
      <c r="I97" s="452">
        <v>2.2900763358778626E-2</v>
      </c>
      <c r="J97" s="452">
        <v>0</v>
      </c>
      <c r="K97" s="452">
        <v>0</v>
      </c>
      <c r="L97" s="285"/>
      <c r="M97" s="285"/>
      <c r="N97" s="285"/>
    </row>
    <row r="98" spans="1:14">
      <c r="A98" s="285"/>
      <c r="B98" s="453" t="s">
        <v>795</v>
      </c>
      <c r="C98" s="453"/>
      <c r="D98" s="454"/>
      <c r="E98" s="455"/>
      <c r="F98" s="455"/>
      <c r="G98" s="455"/>
      <c r="H98" s="455"/>
      <c r="I98" s="455"/>
      <c r="J98" s="455"/>
      <c r="K98" s="285"/>
      <c r="L98" s="285"/>
      <c r="M98" s="285"/>
      <c r="N98" s="285"/>
    </row>
    <row r="99" spans="1:14">
      <c r="A99" s="285"/>
      <c r="B99" s="455" t="s">
        <v>1034</v>
      </c>
      <c r="C99" s="455"/>
      <c r="D99" s="455"/>
      <c r="E99" s="445"/>
      <c r="F99" s="425"/>
      <c r="G99" s="425"/>
      <c r="H99" s="425"/>
      <c r="I99" s="285"/>
      <c r="J99" s="285"/>
      <c r="K99" s="285"/>
      <c r="L99" s="285"/>
      <c r="M99" s="285"/>
      <c r="N99" s="285"/>
    </row>
    <row r="100" spans="1:14">
      <c r="A100" s="285"/>
      <c r="B100" s="285"/>
      <c r="C100" s="285"/>
      <c r="D100" s="285"/>
      <c r="E100" s="445"/>
      <c r="F100" s="425"/>
      <c r="G100" s="425"/>
      <c r="H100" s="425"/>
      <c r="I100" s="285"/>
      <c r="J100" s="285"/>
      <c r="K100" s="285"/>
      <c r="L100" s="285"/>
      <c r="M100" s="285"/>
      <c r="N100" s="285"/>
    </row>
    <row r="101" spans="1:14">
      <c r="A101" s="285"/>
      <c r="B101" s="372" t="s">
        <v>207</v>
      </c>
      <c r="C101" s="372"/>
      <c r="D101" s="285"/>
      <c r="E101" s="285"/>
      <c r="F101" s="285"/>
      <c r="G101" s="285"/>
      <c r="H101" s="396" t="s">
        <v>985</v>
      </c>
      <c r="I101" s="396"/>
      <c r="J101" s="396"/>
      <c r="K101" s="396"/>
      <c r="L101" s="396"/>
      <c r="M101" s="396"/>
      <c r="N101" s="285"/>
    </row>
    <row r="102" spans="1:14">
      <c r="A102" s="285"/>
      <c r="B102" s="375" t="s">
        <v>208</v>
      </c>
      <c r="C102" s="409" t="s">
        <v>979</v>
      </c>
      <c r="D102" s="409" t="s">
        <v>823</v>
      </c>
      <c r="E102" s="410" t="s">
        <v>783</v>
      </c>
      <c r="F102" s="410" t="s">
        <v>97</v>
      </c>
      <c r="G102" s="441" t="s">
        <v>98</v>
      </c>
      <c r="H102" s="397" t="s">
        <v>121</v>
      </c>
      <c r="I102" s="376" t="s">
        <v>122</v>
      </c>
      <c r="J102" s="379" t="s">
        <v>232</v>
      </c>
      <c r="K102" s="379" t="s">
        <v>784</v>
      </c>
      <c r="L102" s="379" t="s">
        <v>794</v>
      </c>
      <c r="M102" s="379" t="s">
        <v>830</v>
      </c>
      <c r="N102" s="285"/>
    </row>
    <row r="103" spans="1:14">
      <c r="A103" s="285"/>
      <c r="B103" s="428" t="s">
        <v>209</v>
      </c>
      <c r="C103" s="381">
        <v>347</v>
      </c>
      <c r="D103" s="456">
        <v>290</v>
      </c>
      <c r="E103" s="456">
        <v>423</v>
      </c>
      <c r="F103" s="456">
        <v>119</v>
      </c>
      <c r="G103" s="456">
        <v>164</v>
      </c>
      <c r="H103" s="456">
        <v>15</v>
      </c>
      <c r="I103" s="456">
        <v>107</v>
      </c>
      <c r="J103" s="456">
        <v>32</v>
      </c>
      <c r="K103" s="456">
        <v>29</v>
      </c>
      <c r="L103" s="456">
        <v>2</v>
      </c>
      <c r="M103" s="456">
        <v>162</v>
      </c>
      <c r="N103" s="285"/>
    </row>
    <row r="104" spans="1:14">
      <c r="A104" s="285"/>
      <c r="B104" s="457" t="s">
        <v>210</v>
      </c>
      <c r="C104" s="458">
        <v>0.23041168658698538</v>
      </c>
      <c r="D104" s="382">
        <v>0.221</v>
      </c>
      <c r="E104" s="382">
        <v>0.3609</v>
      </c>
      <c r="F104" s="382">
        <v>0.1145</v>
      </c>
      <c r="G104" s="382">
        <v>0.188397472716829</v>
      </c>
      <c r="H104" s="382">
        <v>5.2083333333333336E-2</v>
      </c>
      <c r="I104" s="382">
        <v>0.14097496706192358</v>
      </c>
      <c r="J104" s="382">
        <v>0.72727272727272729</v>
      </c>
      <c r="K104" s="382">
        <v>0.23770491803278687</v>
      </c>
      <c r="L104" s="382">
        <v>0.4</v>
      </c>
      <c r="M104" s="382">
        <v>0.85263157894736841</v>
      </c>
      <c r="N104" s="285"/>
    </row>
    <row r="105" spans="1:14">
      <c r="A105" s="285"/>
      <c r="B105" s="459" t="s">
        <v>211</v>
      </c>
      <c r="C105" s="381">
        <v>70</v>
      </c>
      <c r="D105" s="456">
        <v>60</v>
      </c>
      <c r="E105" s="456">
        <v>205</v>
      </c>
      <c r="F105" s="456">
        <v>157</v>
      </c>
      <c r="G105" s="456">
        <v>66</v>
      </c>
      <c r="H105" s="456">
        <v>11</v>
      </c>
      <c r="I105" s="456">
        <v>27</v>
      </c>
      <c r="J105" s="456">
        <v>10</v>
      </c>
      <c r="K105" s="456">
        <v>7</v>
      </c>
      <c r="L105" s="456">
        <v>1</v>
      </c>
      <c r="M105" s="456">
        <v>8</v>
      </c>
      <c r="N105" s="285"/>
    </row>
    <row r="106" spans="1:14" ht="15.75" thickBot="1">
      <c r="A106" s="285"/>
      <c r="B106" s="460" t="s">
        <v>822</v>
      </c>
      <c r="C106" s="461">
        <v>4.9400141143260412E-2</v>
      </c>
      <c r="D106" s="462">
        <v>4.8000000000000001E-2</v>
      </c>
      <c r="E106" s="401">
        <v>0.1749</v>
      </c>
      <c r="F106" s="401">
        <v>0.15110000000000001</v>
      </c>
      <c r="G106" s="401">
        <v>7.5999999999999998E-2</v>
      </c>
      <c r="H106" s="401">
        <v>7.6388888888888895E-2</v>
      </c>
      <c r="I106" s="401">
        <v>7.1146245059288543E-2</v>
      </c>
      <c r="J106" s="401">
        <v>0.45454545454545453</v>
      </c>
      <c r="K106" s="401">
        <v>0.11475409836065574</v>
      </c>
      <c r="L106" s="401">
        <v>0.4</v>
      </c>
      <c r="M106" s="401">
        <v>8.4210526315789472E-2</v>
      </c>
      <c r="N106" s="285"/>
    </row>
    <row r="107" spans="1:14">
      <c r="A107" s="285"/>
      <c r="B107" s="455"/>
      <c r="C107" s="455"/>
      <c r="D107" s="440"/>
      <c r="E107" s="455"/>
      <c r="F107" s="455"/>
      <c r="G107" s="455"/>
      <c r="H107" s="455"/>
      <c r="I107" s="455"/>
      <c r="J107" s="455"/>
      <c r="K107" s="455"/>
      <c r="L107" s="455"/>
      <c r="M107" s="455"/>
      <c r="N107" s="285"/>
    </row>
    <row r="108" spans="1:14">
      <c r="A108" s="285"/>
      <c r="B108" s="285"/>
      <c r="C108" s="285"/>
      <c r="D108" s="285"/>
      <c r="E108" s="293"/>
      <c r="F108" s="285"/>
      <c r="G108" s="285"/>
      <c r="H108" s="285"/>
      <c r="I108" s="285"/>
      <c r="J108" s="285"/>
      <c r="K108" s="285"/>
      <c r="L108" s="285"/>
      <c r="M108" s="285"/>
      <c r="N108" s="285"/>
    </row>
    <row r="109" spans="1:14">
      <c r="A109" s="285"/>
      <c r="B109" s="446" t="s">
        <v>212</v>
      </c>
      <c r="C109" s="446"/>
      <c r="D109" s="463"/>
      <c r="E109" s="285"/>
      <c r="F109" s="285"/>
      <c r="G109" s="285"/>
      <c r="H109" s="396" t="s">
        <v>985</v>
      </c>
      <c r="I109" s="396"/>
      <c r="J109" s="396"/>
      <c r="K109" s="396"/>
      <c r="L109" s="285"/>
      <c r="M109" s="285"/>
      <c r="N109" s="285"/>
    </row>
    <row r="110" spans="1:14">
      <c r="A110" s="285"/>
      <c r="B110" s="375" t="s">
        <v>213</v>
      </c>
      <c r="C110" s="409" t="s">
        <v>979</v>
      </c>
      <c r="D110" s="379" t="s">
        <v>823</v>
      </c>
      <c r="E110" s="410" t="s">
        <v>783</v>
      </c>
      <c r="F110" s="410" t="s">
        <v>97</v>
      </c>
      <c r="G110" s="441" t="s">
        <v>98</v>
      </c>
      <c r="H110" s="379" t="s">
        <v>121</v>
      </c>
      <c r="I110" s="376" t="s">
        <v>122</v>
      </c>
      <c r="J110" s="376" t="s">
        <v>232</v>
      </c>
      <c r="K110" s="376" t="s">
        <v>832</v>
      </c>
      <c r="L110" s="285"/>
      <c r="M110" s="285"/>
      <c r="N110" s="285"/>
    </row>
    <row r="111" spans="1:14">
      <c r="A111" s="285"/>
      <c r="B111" s="464" t="s">
        <v>214</v>
      </c>
      <c r="C111" s="465"/>
      <c r="D111" s="465"/>
      <c r="E111" s="465"/>
      <c r="F111" s="465"/>
      <c r="G111" s="465"/>
      <c r="H111" s="465"/>
      <c r="I111" s="465"/>
      <c r="J111" s="465"/>
      <c r="K111" s="465"/>
      <c r="L111" s="285"/>
      <c r="M111" s="285"/>
      <c r="N111" s="285"/>
    </row>
    <row r="112" spans="1:14">
      <c r="A112" s="285"/>
      <c r="B112" s="428" t="s">
        <v>183</v>
      </c>
      <c r="C112" s="466">
        <v>191</v>
      </c>
      <c r="D112" s="467">
        <v>6</v>
      </c>
      <c r="E112" s="467">
        <v>42</v>
      </c>
      <c r="F112" s="467">
        <v>43</v>
      </c>
      <c r="G112" s="467">
        <v>14</v>
      </c>
      <c r="H112" s="467">
        <v>38</v>
      </c>
      <c r="I112" s="467">
        <v>100</v>
      </c>
      <c r="J112" s="467">
        <v>20</v>
      </c>
      <c r="K112" s="467">
        <v>33</v>
      </c>
      <c r="L112" s="285"/>
      <c r="M112" s="285"/>
      <c r="N112" s="285"/>
    </row>
    <row r="113" spans="1:14">
      <c r="A113" s="285"/>
      <c r="B113" s="428" t="s">
        <v>184</v>
      </c>
      <c r="C113" s="466">
        <v>1184</v>
      </c>
      <c r="D113" s="468">
        <v>80</v>
      </c>
      <c r="E113" s="468">
        <v>7</v>
      </c>
      <c r="F113" s="468">
        <v>7</v>
      </c>
      <c r="G113" s="468">
        <v>8</v>
      </c>
      <c r="H113" s="468">
        <v>256</v>
      </c>
      <c r="I113" s="468">
        <v>729</v>
      </c>
      <c r="J113" s="468">
        <v>42</v>
      </c>
      <c r="K113" s="468">
        <v>157</v>
      </c>
      <c r="L113" s="285"/>
      <c r="M113" s="285"/>
      <c r="N113" s="285"/>
    </row>
    <row r="114" spans="1:14">
      <c r="A114" s="285"/>
      <c r="B114" s="464" t="s">
        <v>215</v>
      </c>
      <c r="C114" s="465"/>
      <c r="D114" s="469"/>
      <c r="E114" s="469"/>
      <c r="F114" s="469"/>
      <c r="G114" s="469"/>
      <c r="H114" s="469"/>
      <c r="I114" s="469"/>
      <c r="J114" s="469"/>
      <c r="K114" s="469"/>
      <c r="L114" s="285"/>
      <c r="M114" s="285"/>
      <c r="N114" s="285"/>
    </row>
    <row r="115" spans="1:14">
      <c r="A115" s="285"/>
      <c r="B115" s="428" t="s">
        <v>183</v>
      </c>
      <c r="C115" s="466">
        <v>14</v>
      </c>
      <c r="D115" s="467">
        <v>6</v>
      </c>
      <c r="E115" s="467">
        <v>42</v>
      </c>
      <c r="F115" s="467">
        <v>43</v>
      </c>
      <c r="G115" s="467">
        <v>14</v>
      </c>
      <c r="H115" s="467">
        <v>2</v>
      </c>
      <c r="I115" s="467">
        <v>8</v>
      </c>
      <c r="J115" s="467">
        <v>0</v>
      </c>
      <c r="K115" s="467">
        <v>4</v>
      </c>
      <c r="L115" s="285"/>
      <c r="M115" s="285"/>
      <c r="N115" s="285"/>
    </row>
    <row r="116" spans="1:14">
      <c r="A116" s="285"/>
      <c r="B116" s="428" t="s">
        <v>184</v>
      </c>
      <c r="C116" s="466">
        <v>73</v>
      </c>
      <c r="D116" s="468">
        <v>80</v>
      </c>
      <c r="E116" s="468">
        <v>7</v>
      </c>
      <c r="F116" s="468">
        <v>7</v>
      </c>
      <c r="G116" s="468">
        <v>8</v>
      </c>
      <c r="H116" s="468">
        <v>6</v>
      </c>
      <c r="I116" s="468">
        <v>65</v>
      </c>
      <c r="J116" s="468">
        <v>0</v>
      </c>
      <c r="K116" s="468">
        <v>2</v>
      </c>
      <c r="L116" s="285"/>
      <c r="M116" s="285"/>
      <c r="N116" s="285"/>
    </row>
    <row r="117" spans="1:14">
      <c r="A117" s="285"/>
      <c r="B117" s="464" t="s">
        <v>1035</v>
      </c>
      <c r="C117" s="465"/>
      <c r="D117" s="469"/>
      <c r="E117" s="469"/>
      <c r="F117" s="469"/>
      <c r="G117" s="469"/>
      <c r="H117" s="469"/>
      <c r="I117" s="469"/>
      <c r="J117" s="469"/>
      <c r="K117" s="469"/>
      <c r="L117" s="285"/>
      <c r="M117" s="285"/>
      <c r="N117" s="285"/>
    </row>
    <row r="118" spans="1:14">
      <c r="A118" s="285"/>
      <c r="B118" s="428" t="s">
        <v>183</v>
      </c>
      <c r="C118" s="466">
        <v>7</v>
      </c>
      <c r="D118" s="467">
        <v>6</v>
      </c>
      <c r="E118" s="467">
        <v>49</v>
      </c>
      <c r="F118" s="467">
        <v>39</v>
      </c>
      <c r="G118" s="467">
        <v>11</v>
      </c>
      <c r="H118" s="467">
        <v>0</v>
      </c>
      <c r="I118" s="467">
        <v>5</v>
      </c>
      <c r="J118" s="467">
        <v>0</v>
      </c>
      <c r="K118" s="467">
        <v>2</v>
      </c>
      <c r="L118" s="285"/>
      <c r="M118" s="285"/>
      <c r="N118" s="285"/>
    </row>
    <row r="119" spans="1:14">
      <c r="A119" s="285"/>
      <c r="B119" s="428" t="s">
        <v>184</v>
      </c>
      <c r="C119" s="466">
        <v>67</v>
      </c>
      <c r="D119" s="468">
        <v>80</v>
      </c>
      <c r="E119" s="468">
        <v>8</v>
      </c>
      <c r="F119" s="468">
        <v>4</v>
      </c>
      <c r="G119" s="468">
        <v>8</v>
      </c>
      <c r="H119" s="468">
        <v>2</v>
      </c>
      <c r="I119" s="468">
        <v>65</v>
      </c>
      <c r="J119" s="468">
        <v>0</v>
      </c>
      <c r="K119" s="468">
        <v>2</v>
      </c>
      <c r="L119" s="285"/>
      <c r="M119" s="285"/>
      <c r="N119" s="285"/>
    </row>
    <row r="120" spans="1:14">
      <c r="A120" s="285"/>
      <c r="B120" s="285"/>
      <c r="C120" s="285"/>
      <c r="D120" s="285"/>
      <c r="E120" s="285"/>
      <c r="F120" s="285"/>
      <c r="G120" s="285"/>
      <c r="H120" s="285"/>
      <c r="I120" s="285"/>
      <c r="J120" s="285"/>
      <c r="K120" s="285"/>
      <c r="L120" s="285"/>
      <c r="M120" s="285"/>
      <c r="N120" s="285"/>
    </row>
    <row r="121" spans="1:14">
      <c r="A121" s="285"/>
      <c r="B121" s="285"/>
      <c r="C121" s="285"/>
      <c r="D121" s="285"/>
      <c r="E121" s="285"/>
      <c r="F121" s="285"/>
      <c r="G121" s="285"/>
      <c r="H121" s="470"/>
      <c r="I121" s="285"/>
      <c r="J121" s="285"/>
      <c r="K121" s="285"/>
      <c r="L121" s="285"/>
      <c r="M121" s="285"/>
      <c r="N121" s="285"/>
    </row>
    <row r="122" spans="1:14">
      <c r="A122" s="285"/>
      <c r="B122" s="375" t="s">
        <v>41</v>
      </c>
      <c r="C122" s="409" t="s">
        <v>979</v>
      </c>
      <c r="D122" s="409" t="s">
        <v>823</v>
      </c>
      <c r="E122" s="410" t="s">
        <v>783</v>
      </c>
      <c r="F122" s="410" t="s">
        <v>97</v>
      </c>
      <c r="G122" s="410" t="s">
        <v>98</v>
      </c>
      <c r="H122" s="410" t="s">
        <v>99</v>
      </c>
      <c r="I122" s="285"/>
      <c r="J122" s="285"/>
      <c r="K122" s="285"/>
      <c r="L122" s="285"/>
      <c r="M122" s="285"/>
      <c r="N122" s="285"/>
    </row>
    <row r="123" spans="1:14" ht="15.75" thickBot="1">
      <c r="A123" s="285"/>
      <c r="B123" s="471" t="s">
        <v>789</v>
      </c>
      <c r="C123" s="386">
        <v>0</v>
      </c>
      <c r="D123" s="472">
        <v>0</v>
      </c>
      <c r="E123" s="472">
        <v>0</v>
      </c>
      <c r="F123" s="472">
        <v>0</v>
      </c>
      <c r="G123" s="472">
        <v>0</v>
      </c>
      <c r="H123" s="472">
        <v>0</v>
      </c>
      <c r="I123" s="285"/>
      <c r="J123" s="285"/>
      <c r="K123" s="285"/>
      <c r="L123" s="470"/>
      <c r="M123" s="285"/>
      <c r="N123" s="285"/>
    </row>
    <row r="124" spans="1:14">
      <c r="A124" s="285"/>
      <c r="B124" s="285"/>
      <c r="C124" s="285"/>
      <c r="D124" s="285"/>
      <c r="E124" s="285"/>
      <c r="F124" s="285"/>
      <c r="G124" s="285"/>
      <c r="H124" s="470"/>
      <c r="I124" s="285"/>
      <c r="J124" s="285"/>
      <c r="K124" s="285"/>
      <c r="L124" s="285"/>
      <c r="M124" s="285"/>
      <c r="N124" s="285"/>
    </row>
    <row r="125" spans="1:14">
      <c r="A125" s="285"/>
      <c r="B125" s="285"/>
      <c r="C125" s="285"/>
      <c r="D125" s="285"/>
      <c r="E125" s="285"/>
      <c r="F125" s="285"/>
      <c r="G125" s="285"/>
      <c r="H125" s="285"/>
      <c r="I125" s="285"/>
      <c r="J125" s="285"/>
      <c r="K125" s="285"/>
      <c r="L125" s="285"/>
      <c r="M125" s="285"/>
      <c r="N125" s="285"/>
    </row>
    <row r="126" spans="1:14">
      <c r="A126" s="285"/>
      <c r="B126" s="375" t="s">
        <v>42</v>
      </c>
      <c r="C126" s="409" t="s">
        <v>979</v>
      </c>
      <c r="D126" s="409" t="s">
        <v>823</v>
      </c>
      <c r="E126" s="410" t="s">
        <v>783</v>
      </c>
      <c r="F126" s="410" t="s">
        <v>97</v>
      </c>
      <c r="G126" s="410" t="s">
        <v>98</v>
      </c>
      <c r="H126" s="410" t="s">
        <v>99</v>
      </c>
      <c r="I126" s="285"/>
      <c r="J126" s="285"/>
      <c r="K126" s="285"/>
      <c r="L126" s="285"/>
      <c r="M126" s="285"/>
      <c r="N126" s="285"/>
    </row>
    <row r="127" spans="1:14" ht="30.75" thickBot="1">
      <c r="A127" s="285"/>
      <c r="B127" s="432" t="s">
        <v>216</v>
      </c>
      <c r="C127" s="473">
        <v>1</v>
      </c>
      <c r="D127" s="474">
        <v>1</v>
      </c>
      <c r="E127" s="474">
        <v>1</v>
      </c>
      <c r="F127" s="474">
        <v>1</v>
      </c>
      <c r="G127" s="475">
        <v>0.83299999999999996</v>
      </c>
      <c r="H127" s="475">
        <v>0.83299999999999996</v>
      </c>
      <c r="I127" s="290"/>
      <c r="J127" s="285"/>
      <c r="K127" s="285"/>
      <c r="L127" s="285"/>
      <c r="M127" s="285"/>
      <c r="N127" s="285"/>
    </row>
    <row r="128" spans="1:14">
      <c r="A128" s="294"/>
      <c r="B128" s="380"/>
      <c r="C128" s="380"/>
      <c r="D128" s="295"/>
      <c r="E128" s="295"/>
      <c r="F128" s="295"/>
      <c r="G128" s="295"/>
      <c r="H128" s="294"/>
      <c r="I128" s="294"/>
      <c r="J128" s="294"/>
      <c r="K128" s="294"/>
      <c r="L128" s="294"/>
      <c r="M128" s="294"/>
      <c r="N128" s="294"/>
    </row>
    <row r="129" spans="2:12">
      <c r="B129" s="476" t="s">
        <v>975</v>
      </c>
      <c r="C129" s="477"/>
      <c r="D129" s="478"/>
      <c r="E129" s="478"/>
      <c r="F129" s="478"/>
      <c r="G129" s="478"/>
      <c r="H129" s="478"/>
      <c r="I129" s="478"/>
      <c r="J129" s="478"/>
      <c r="K129" s="479"/>
      <c r="L129" s="480"/>
    </row>
    <row r="130" spans="2:12">
      <c r="B130" s="481" t="s">
        <v>1037</v>
      </c>
      <c r="C130" s="482"/>
      <c r="D130" s="482"/>
      <c r="E130" s="482"/>
      <c r="F130" s="482"/>
      <c r="G130" s="482"/>
      <c r="H130" s="482"/>
      <c r="I130" s="482"/>
      <c r="J130" s="482"/>
      <c r="K130" s="483"/>
      <c r="L130" s="484"/>
    </row>
    <row r="131" spans="2:12">
      <c r="B131" s="485" t="s">
        <v>1038</v>
      </c>
      <c r="C131" s="482"/>
      <c r="D131" s="482"/>
      <c r="E131" s="482"/>
      <c r="F131" s="482"/>
      <c r="G131" s="482"/>
      <c r="H131" s="482"/>
      <c r="I131" s="482"/>
      <c r="J131" s="482"/>
      <c r="K131" s="290"/>
      <c r="L131" s="484"/>
    </row>
    <row r="132" spans="2:12">
      <c r="B132" s="486"/>
      <c r="C132" s="487"/>
      <c r="D132" s="487"/>
      <c r="E132" s="487"/>
      <c r="F132" s="487"/>
      <c r="G132" s="487"/>
      <c r="H132" s="487"/>
      <c r="I132" s="487"/>
      <c r="J132" s="487"/>
      <c r="K132" s="487"/>
      <c r="L132" s="488"/>
    </row>
    <row r="133" spans="2:12" ht="45">
      <c r="B133" s="489" t="s">
        <v>1039</v>
      </c>
      <c r="C133" s="490"/>
      <c r="D133" s="490"/>
      <c r="E133" s="490"/>
      <c r="F133" s="490"/>
      <c r="G133" s="490"/>
      <c r="H133" s="490"/>
      <c r="I133" s="490"/>
      <c r="J133" s="490"/>
      <c r="K133" s="490"/>
      <c r="L133" s="491"/>
    </row>
    <row r="135" spans="2:12">
      <c r="B135" s="818"/>
    </row>
  </sheetData>
  <sheetProtection algorithmName="SHA-512" hashValue="zJ07H1e/XdEj3XcxVVwvU3ryd92IZ0jqAwS4HQDxjWGwdIx3FJ6sT8ZFPNek6OaYtAxEUCs8AoPHOciXNMCY7w==" saltValue="TCoBHKJPy2BSxSKINPd0lA==" spinCount="100000" sheet="1" objects="1" scenarios="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C8C7A-749B-4CE0-9830-98E508312160}">
  <sheetPr codeName="Sheet7">
    <pageSetUpPr fitToPage="1"/>
  </sheetPr>
  <dimension ref="B2:Q76"/>
  <sheetViews>
    <sheetView showGridLines="0" zoomScale="80" zoomScaleNormal="80" workbookViewId="0">
      <selection activeCell="H25" sqref="H25"/>
    </sheetView>
  </sheetViews>
  <sheetFormatPr defaultColWidth="7.42578125" defaultRowHeight="15"/>
  <cols>
    <col min="1" max="1" width="3.42578125" style="6" customWidth="1"/>
    <col min="2" max="2" width="31.42578125" style="6" customWidth="1"/>
    <col min="3" max="3" width="13" style="6" customWidth="1"/>
    <col min="4" max="4" width="13" style="8" customWidth="1"/>
    <col min="5" max="5" width="18.7109375" style="8" customWidth="1"/>
    <col min="6" max="6" width="13" style="8" customWidth="1"/>
    <col min="7" max="7" width="24.28515625" style="8" customWidth="1"/>
    <col min="8" max="9" width="13" style="8" customWidth="1"/>
    <col min="10" max="11" width="13" style="7" customWidth="1"/>
    <col min="12" max="16383" width="7.42578125" style="6"/>
    <col min="16384" max="16384" width="7.42578125" style="6" bestFit="1"/>
  </cols>
  <sheetData>
    <row r="2" spans="2:16">
      <c r="F2" s="191" t="s">
        <v>978</v>
      </c>
      <c r="H2" s="62"/>
    </row>
    <row r="3" spans="2:16">
      <c r="H3" s="17"/>
      <c r="J3" s="62"/>
    </row>
    <row r="6" spans="2:16">
      <c r="B6" s="494"/>
      <c r="C6" s="494"/>
      <c r="D6" s="495"/>
      <c r="E6" s="495"/>
      <c r="F6" s="495"/>
      <c r="G6" s="495"/>
      <c r="H6" s="495"/>
      <c r="I6" s="495"/>
      <c r="J6" s="305"/>
      <c r="K6" s="305"/>
      <c r="L6" s="494"/>
      <c r="M6" s="494"/>
      <c r="N6" s="494"/>
      <c r="O6" s="494"/>
      <c r="P6" s="494"/>
    </row>
    <row r="7" spans="2:16">
      <c r="B7" s="496" t="s">
        <v>217</v>
      </c>
      <c r="C7" s="496"/>
      <c r="D7" s="497"/>
      <c r="E7" s="497"/>
      <c r="F7" s="497"/>
      <c r="G7" s="497"/>
      <c r="H7" s="161"/>
      <c r="I7" s="161"/>
      <c r="J7" s="305"/>
      <c r="K7" s="305"/>
      <c r="L7" s="494"/>
      <c r="M7" s="494"/>
      <c r="N7" s="494"/>
      <c r="O7" s="494"/>
      <c r="P7" s="494"/>
    </row>
    <row r="8" spans="2:16">
      <c r="B8" s="498" t="s">
        <v>44</v>
      </c>
      <c r="C8" s="498"/>
      <c r="D8" s="498"/>
      <c r="E8" s="498"/>
      <c r="F8" s="498"/>
      <c r="G8" s="499" t="s">
        <v>979</v>
      </c>
      <c r="H8" s="500" t="s">
        <v>823</v>
      </c>
      <c r="I8" s="501" t="s">
        <v>783</v>
      </c>
      <c r="J8" s="502" t="s">
        <v>97</v>
      </c>
      <c r="K8" s="502" t="s">
        <v>98</v>
      </c>
      <c r="L8" s="502" t="s">
        <v>112</v>
      </c>
      <c r="M8" s="305"/>
      <c r="N8" s="305"/>
      <c r="O8" s="494"/>
      <c r="P8" s="494"/>
    </row>
    <row r="9" spans="2:16" ht="15.75" thickBot="1">
      <c r="B9" s="503" t="s">
        <v>791</v>
      </c>
      <c r="C9" s="503"/>
      <c r="D9" s="503"/>
      <c r="E9" s="503"/>
      <c r="F9" s="504"/>
      <c r="G9" s="505">
        <v>1</v>
      </c>
      <c r="H9" s="506">
        <v>1</v>
      </c>
      <c r="I9" s="506">
        <v>1</v>
      </c>
      <c r="J9" s="506">
        <v>1</v>
      </c>
      <c r="K9" s="506">
        <v>1</v>
      </c>
      <c r="L9" s="506">
        <v>1</v>
      </c>
      <c r="M9" s="305"/>
      <c r="N9" s="305"/>
      <c r="O9" s="494"/>
      <c r="P9" s="494"/>
    </row>
    <row r="10" spans="2:16" s="15" customFormat="1">
      <c r="B10" s="507"/>
      <c r="C10" s="507"/>
      <c r="D10" s="507"/>
      <c r="E10" s="507"/>
      <c r="F10" s="507"/>
      <c r="G10" s="508"/>
      <c r="H10" s="508"/>
      <c r="I10" s="494"/>
      <c r="J10" s="507"/>
      <c r="K10" s="507"/>
      <c r="L10" s="305"/>
      <c r="M10" s="305"/>
      <c r="N10" s="494"/>
      <c r="O10" s="494"/>
      <c r="P10" s="494"/>
    </row>
    <row r="11" spans="2:16" s="15" customFormat="1">
      <c r="B11" s="507"/>
      <c r="C11" s="507"/>
      <c r="D11" s="507"/>
      <c r="E11" s="507"/>
      <c r="F11" s="507"/>
      <c r="G11" s="508"/>
      <c r="H11" s="508"/>
      <c r="I11" s="494"/>
      <c r="J11" s="507"/>
      <c r="K11" s="507"/>
      <c r="L11" s="305"/>
      <c r="M11" s="305"/>
      <c r="N11" s="494"/>
      <c r="O11" s="494"/>
      <c r="P11" s="494"/>
    </row>
    <row r="12" spans="2:16" s="15" customFormat="1">
      <c r="B12" s="496" t="s">
        <v>218</v>
      </c>
      <c r="C12" s="496"/>
      <c r="D12" s="507"/>
      <c r="E12" s="507"/>
      <c r="F12" s="507"/>
      <c r="G12" s="508"/>
      <c r="H12" s="508"/>
      <c r="I12" s="494"/>
      <c r="J12" s="507"/>
      <c r="K12" s="507"/>
      <c r="L12" s="305"/>
      <c r="M12" s="305"/>
      <c r="N12" s="494"/>
      <c r="O12" s="494"/>
      <c r="P12" s="494"/>
    </row>
    <row r="13" spans="2:16">
      <c r="B13" s="498" t="s">
        <v>46</v>
      </c>
      <c r="C13" s="498"/>
      <c r="D13" s="498"/>
      <c r="E13" s="498"/>
      <c r="F13" s="498"/>
      <c r="G13" s="499" t="s">
        <v>979</v>
      </c>
      <c r="H13" s="499" t="s">
        <v>823</v>
      </c>
      <c r="I13" s="501" t="s">
        <v>783</v>
      </c>
      <c r="J13" s="502" t="s">
        <v>97</v>
      </c>
      <c r="K13" s="502" t="s">
        <v>98</v>
      </c>
      <c r="L13" s="502" t="s">
        <v>112</v>
      </c>
      <c r="M13" s="305"/>
      <c r="N13" s="305"/>
      <c r="O13" s="494"/>
      <c r="P13" s="494"/>
    </row>
    <row r="14" spans="2:16">
      <c r="B14" s="851" t="s">
        <v>219</v>
      </c>
      <c r="C14" s="851"/>
      <c r="D14" s="851"/>
      <c r="E14" s="851"/>
      <c r="F14" s="509"/>
      <c r="G14" s="510">
        <v>3</v>
      </c>
      <c r="H14" s="318">
        <v>3</v>
      </c>
      <c r="I14" s="318">
        <v>3</v>
      </c>
      <c r="J14" s="511">
        <v>3</v>
      </c>
      <c r="K14" s="511">
        <v>3</v>
      </c>
      <c r="L14" s="511">
        <v>2</v>
      </c>
      <c r="M14" s="305"/>
      <c r="N14" s="305"/>
      <c r="O14" s="494"/>
      <c r="P14" s="494"/>
    </row>
    <row r="15" spans="2:16" ht="32.25" customHeight="1" thickBot="1">
      <c r="B15" s="852" t="s">
        <v>220</v>
      </c>
      <c r="C15" s="852"/>
      <c r="D15" s="852"/>
      <c r="E15" s="852"/>
      <c r="F15" s="512"/>
      <c r="G15" s="505">
        <v>1</v>
      </c>
      <c r="H15" s="506">
        <v>1</v>
      </c>
      <c r="I15" s="506">
        <v>1</v>
      </c>
      <c r="J15" s="506">
        <v>1</v>
      </c>
      <c r="K15" s="506">
        <v>1</v>
      </c>
      <c r="L15" s="506">
        <v>1</v>
      </c>
      <c r="M15" s="305"/>
      <c r="N15" s="305"/>
      <c r="O15" s="494"/>
      <c r="P15" s="494"/>
    </row>
    <row r="16" spans="2:16">
      <c r="B16" s="513" t="s">
        <v>796</v>
      </c>
      <c r="C16" s="513"/>
      <c r="D16" s="495"/>
      <c r="E16" s="495"/>
      <c r="F16" s="495"/>
      <c r="G16" s="514"/>
      <c r="H16" s="514"/>
      <c r="I16" s="495"/>
      <c r="J16" s="495"/>
      <c r="K16" s="495"/>
      <c r="L16" s="495"/>
      <c r="M16" s="305"/>
      <c r="N16" s="305"/>
      <c r="O16" s="494"/>
      <c r="P16" s="494"/>
    </row>
    <row r="17" spans="2:17">
      <c r="B17" s="513"/>
      <c r="C17" s="513"/>
      <c r="D17" s="495"/>
      <c r="E17" s="495"/>
      <c r="F17" s="495"/>
      <c r="G17" s="514"/>
      <c r="H17" s="514"/>
      <c r="I17" s="495"/>
      <c r="J17" s="495"/>
      <c r="K17" s="495"/>
      <c r="L17" s="495"/>
      <c r="M17" s="305"/>
      <c r="N17" s="305"/>
      <c r="O17" s="494"/>
      <c r="P17" s="494"/>
    </row>
    <row r="18" spans="2:17">
      <c r="B18" s="494"/>
      <c r="C18" s="494"/>
      <c r="D18" s="495"/>
      <c r="E18" s="495"/>
      <c r="F18" s="495"/>
      <c r="G18" s="514"/>
      <c r="H18" s="514"/>
      <c r="I18" s="495"/>
      <c r="J18" s="495"/>
      <c r="K18" s="495"/>
      <c r="L18" s="495"/>
      <c r="M18" s="305"/>
      <c r="N18" s="305"/>
      <c r="O18" s="494"/>
      <c r="P18" s="494"/>
    </row>
    <row r="19" spans="2:17">
      <c r="B19" s="496" t="s">
        <v>221</v>
      </c>
      <c r="C19" s="496"/>
      <c r="D19" s="497"/>
      <c r="E19" s="497"/>
      <c r="F19" s="497"/>
      <c r="G19" s="515"/>
      <c r="H19" s="515"/>
      <c r="I19" s="497"/>
      <c r="J19" s="495"/>
      <c r="K19" s="495"/>
      <c r="L19" s="161"/>
      <c r="M19" s="305"/>
      <c r="N19" s="305"/>
      <c r="O19" s="494"/>
      <c r="P19" s="494"/>
    </row>
    <row r="20" spans="2:17">
      <c r="B20" s="498" t="s">
        <v>47</v>
      </c>
      <c r="C20" s="498"/>
      <c r="D20" s="498"/>
      <c r="E20" s="498"/>
      <c r="F20" s="498"/>
      <c r="G20" s="499" t="s">
        <v>979</v>
      </c>
      <c r="H20" s="500" t="s">
        <v>823</v>
      </c>
      <c r="I20" s="501" t="s">
        <v>783</v>
      </c>
      <c r="J20" s="502" t="s">
        <v>97</v>
      </c>
      <c r="K20" s="502" t="s">
        <v>98</v>
      </c>
      <c r="L20" s="502" t="s">
        <v>112</v>
      </c>
      <c r="M20" s="305"/>
      <c r="N20" s="305"/>
      <c r="O20" s="305"/>
      <c r="P20" s="305"/>
      <c r="Q20" s="7"/>
    </row>
    <row r="21" spans="2:17" ht="15.75" thickBot="1">
      <c r="B21" s="503" t="s">
        <v>222</v>
      </c>
      <c r="C21" s="503"/>
      <c r="D21" s="503"/>
      <c r="E21" s="503"/>
      <c r="F21" s="504"/>
      <c r="G21" s="516" t="s">
        <v>997</v>
      </c>
      <c r="H21" s="517" t="s">
        <v>826</v>
      </c>
      <c r="I21" s="518" t="s">
        <v>792</v>
      </c>
      <c r="J21" s="519" t="s">
        <v>787</v>
      </c>
      <c r="K21" s="519" t="s">
        <v>224</v>
      </c>
      <c r="L21" s="519" t="s">
        <v>223</v>
      </c>
      <c r="M21" s="305"/>
      <c r="N21" s="305"/>
      <c r="O21" s="305"/>
      <c r="P21" s="305"/>
      <c r="Q21" s="7"/>
    </row>
    <row r="22" spans="2:17" ht="15" customHeight="1">
      <c r="B22" s="520"/>
      <c r="C22" s="520"/>
      <c r="D22" s="520"/>
      <c r="E22" s="520"/>
      <c r="F22" s="520"/>
      <c r="G22" s="521"/>
      <c r="H22" s="521"/>
      <c r="I22" s="520"/>
      <c r="J22" s="520"/>
      <c r="K22" s="305"/>
      <c r="L22" s="305"/>
      <c r="M22" s="494"/>
      <c r="N22" s="494"/>
      <c r="O22" s="494"/>
      <c r="P22" s="494"/>
    </row>
    <row r="23" spans="2:17">
      <c r="B23" s="522"/>
      <c r="C23" s="522"/>
      <c r="D23" s="523"/>
      <c r="E23" s="523"/>
      <c r="F23" s="523"/>
      <c r="G23" s="524"/>
      <c r="H23" s="524"/>
      <c r="I23" s="523"/>
      <c r="J23" s="523"/>
      <c r="K23" s="305"/>
      <c r="L23" s="305"/>
      <c r="M23" s="494"/>
      <c r="N23" s="494"/>
      <c r="O23" s="494"/>
      <c r="P23" s="494"/>
    </row>
    <row r="24" spans="2:17">
      <c r="B24" s="525" t="s">
        <v>225</v>
      </c>
      <c r="C24" s="525"/>
      <c r="D24" s="495"/>
      <c r="E24" s="495"/>
      <c r="F24" s="495"/>
      <c r="G24" s="514"/>
      <c r="H24" s="514"/>
      <c r="I24" s="495"/>
      <c r="J24" s="495"/>
      <c r="K24" s="305"/>
      <c r="L24" s="305"/>
      <c r="M24" s="494"/>
      <c r="N24" s="494"/>
      <c r="O24" s="494"/>
      <c r="P24" s="494"/>
    </row>
    <row r="25" spans="2:17">
      <c r="B25" s="498" t="s">
        <v>48</v>
      </c>
      <c r="C25" s="498"/>
      <c r="D25" s="498"/>
      <c r="E25" s="498"/>
      <c r="F25" s="498"/>
      <c r="G25" s="499" t="s">
        <v>979</v>
      </c>
      <c r="H25" s="500" t="s">
        <v>823</v>
      </c>
      <c r="I25" s="501" t="s">
        <v>783</v>
      </c>
      <c r="J25" s="502" t="s">
        <v>97</v>
      </c>
      <c r="K25" s="502" t="s">
        <v>98</v>
      </c>
      <c r="L25" s="502" t="s">
        <v>99</v>
      </c>
      <c r="M25" s="18"/>
      <c r="N25" s="305"/>
      <c r="O25" s="494"/>
      <c r="P25" s="494"/>
    </row>
    <row r="26" spans="2:17" ht="15" customHeight="1">
      <c r="B26" s="851" t="s">
        <v>226</v>
      </c>
      <c r="C26" s="851"/>
      <c r="D26" s="851"/>
      <c r="E26" s="851"/>
      <c r="F26" s="526"/>
      <c r="G26" s="527">
        <v>143</v>
      </c>
      <c r="H26" s="528">
        <v>103</v>
      </c>
      <c r="I26" s="528">
        <v>134</v>
      </c>
      <c r="J26" s="511">
        <v>110</v>
      </c>
      <c r="K26" s="511">
        <v>108</v>
      </c>
      <c r="L26" s="511">
        <v>165</v>
      </c>
      <c r="M26" s="305"/>
      <c r="N26" s="305"/>
      <c r="O26" s="494"/>
      <c r="P26" s="494"/>
    </row>
    <row r="27" spans="2:17">
      <c r="B27" s="853" t="s">
        <v>227</v>
      </c>
      <c r="C27" s="853"/>
      <c r="D27" s="853"/>
      <c r="E27" s="853"/>
      <c r="F27" s="529"/>
      <c r="G27" s="530">
        <v>0.85</v>
      </c>
      <c r="H27" s="531">
        <v>0.56999999999999995</v>
      </c>
      <c r="I27" s="531">
        <v>4.5662100456621002E-2</v>
      </c>
      <c r="J27" s="532">
        <v>0.01</v>
      </c>
      <c r="K27" s="532">
        <v>0.01</v>
      </c>
      <c r="L27" s="532">
        <v>0.06</v>
      </c>
      <c r="M27" s="305"/>
      <c r="N27" s="305"/>
      <c r="O27" s="494"/>
      <c r="P27" s="494"/>
    </row>
    <row r="28" spans="2:17">
      <c r="B28" s="853" t="s">
        <v>228</v>
      </c>
      <c r="C28" s="853"/>
      <c r="D28" s="853"/>
      <c r="E28" s="853"/>
      <c r="F28" s="533"/>
      <c r="G28" s="530">
        <v>1</v>
      </c>
      <c r="H28" s="531">
        <v>1</v>
      </c>
      <c r="I28" s="531">
        <f>388/1247</f>
        <v>0.3111467522052927</v>
      </c>
      <c r="J28" s="532">
        <v>0.15</v>
      </c>
      <c r="K28" s="532">
        <v>0.13</v>
      </c>
      <c r="L28" s="532">
        <v>0.11</v>
      </c>
      <c r="M28" s="305"/>
      <c r="N28" s="305"/>
      <c r="O28" s="494"/>
      <c r="P28" s="494"/>
    </row>
    <row r="29" spans="2:17" ht="15" customHeight="1" thickBot="1">
      <c r="B29" s="852" t="s">
        <v>229</v>
      </c>
      <c r="C29" s="852"/>
      <c r="D29" s="852"/>
      <c r="E29" s="852"/>
      <c r="F29" s="534"/>
      <c r="G29" s="516">
        <v>1622</v>
      </c>
      <c r="H29" s="518">
        <v>1156</v>
      </c>
      <c r="I29" s="518">
        <v>829</v>
      </c>
      <c r="J29" s="535">
        <v>758</v>
      </c>
      <c r="K29" s="535">
        <v>618</v>
      </c>
      <c r="L29" s="535">
        <v>745</v>
      </c>
      <c r="M29" s="305"/>
      <c r="N29" s="305"/>
      <c r="O29" s="494"/>
      <c r="P29" s="494"/>
    </row>
    <row r="30" spans="2:17" s="7" customFormat="1" ht="42" customHeight="1">
      <c r="B30" s="854" t="s">
        <v>847</v>
      </c>
      <c r="C30" s="854"/>
      <c r="D30" s="854"/>
      <c r="E30" s="854"/>
      <c r="F30" s="854"/>
      <c r="G30" s="854"/>
      <c r="H30" s="854"/>
      <c r="I30" s="854"/>
      <c r="J30" s="854"/>
      <c r="K30" s="854"/>
      <c r="L30" s="305"/>
      <c r="M30" s="305"/>
      <c r="N30" s="305"/>
      <c r="O30" s="305"/>
      <c r="P30" s="305"/>
    </row>
    <row r="31" spans="2:17" s="7" customFormat="1" ht="15" customHeight="1">
      <c r="B31" s="155"/>
      <c r="C31" s="155"/>
      <c r="D31" s="155"/>
      <c r="E31" s="155"/>
      <c r="F31" s="536"/>
      <c r="G31" s="536"/>
      <c r="H31" s="155"/>
      <c r="I31" s="155"/>
      <c r="J31" s="305"/>
      <c r="K31" s="305"/>
      <c r="L31" s="305"/>
      <c r="M31" s="305"/>
      <c r="N31" s="305"/>
      <c r="O31" s="305"/>
      <c r="P31" s="305"/>
    </row>
    <row r="32" spans="2:17">
      <c r="B32" s="494"/>
      <c r="C32" s="494"/>
      <c r="D32" s="495"/>
      <c r="E32" s="495"/>
      <c r="F32" s="495"/>
      <c r="G32" s="495"/>
      <c r="H32" s="495"/>
      <c r="I32" s="495"/>
      <c r="J32" s="305"/>
      <c r="K32" s="305"/>
      <c r="L32" s="494"/>
      <c r="M32" s="494"/>
      <c r="N32" s="494"/>
      <c r="O32" s="494"/>
      <c r="P32" s="494"/>
    </row>
    <row r="33" spans="2:16">
      <c r="B33" s="498" t="s">
        <v>49</v>
      </c>
      <c r="C33" s="499" t="s">
        <v>979</v>
      </c>
      <c r="D33" s="500" t="s">
        <v>823</v>
      </c>
      <c r="E33" s="500" t="s">
        <v>783</v>
      </c>
      <c r="F33" s="500" t="s">
        <v>97</v>
      </c>
      <c r="G33" s="500" t="s">
        <v>98</v>
      </c>
      <c r="H33" s="500" t="s">
        <v>112</v>
      </c>
      <c r="I33" s="495"/>
      <c r="J33" s="495"/>
      <c r="K33" s="495"/>
      <c r="L33" s="305"/>
      <c r="M33" s="305"/>
      <c r="N33" s="494"/>
      <c r="O33" s="494"/>
      <c r="P33" s="494"/>
    </row>
    <row r="34" spans="2:16">
      <c r="B34" s="149" t="s">
        <v>230</v>
      </c>
      <c r="C34" s="325">
        <v>0</v>
      </c>
      <c r="D34" s="326">
        <v>0</v>
      </c>
      <c r="E34" s="318">
        <v>0</v>
      </c>
      <c r="F34" s="528">
        <v>0</v>
      </c>
      <c r="G34" s="528">
        <v>0</v>
      </c>
      <c r="H34" s="528">
        <v>0</v>
      </c>
      <c r="I34" s="493"/>
      <c r="J34" s="493"/>
      <c r="K34" s="493"/>
      <c r="L34" s="493"/>
      <c r="M34" s="305"/>
      <c r="N34" s="494"/>
      <c r="O34" s="494"/>
      <c r="P34" s="494"/>
    </row>
    <row r="35" spans="2:16" ht="15.75" thickBot="1">
      <c r="B35" s="343" t="s">
        <v>231</v>
      </c>
      <c r="C35" s="537">
        <v>0</v>
      </c>
      <c r="D35" s="538">
        <v>0</v>
      </c>
      <c r="E35" s="539">
        <v>0</v>
      </c>
      <c r="F35" s="540">
        <v>0</v>
      </c>
      <c r="G35" s="540">
        <v>0</v>
      </c>
      <c r="H35" s="540">
        <v>0</v>
      </c>
      <c r="I35" s="493"/>
      <c r="J35" s="493"/>
      <c r="K35" s="493"/>
      <c r="L35" s="493"/>
      <c r="M35" s="305"/>
      <c r="N35" s="494"/>
      <c r="O35" s="494"/>
      <c r="P35" s="494"/>
    </row>
    <row r="36" spans="2:16" ht="15" customHeight="1">
      <c r="B36" s="850"/>
      <c r="C36" s="850"/>
      <c r="D36" s="850"/>
      <c r="E36" s="850"/>
      <c r="F36" s="352"/>
      <c r="G36" s="352"/>
      <c r="H36" s="352"/>
      <c r="I36" s="493"/>
      <c r="J36" s="493"/>
      <c r="K36" s="305"/>
      <c r="L36" s="494"/>
      <c r="M36" s="494"/>
      <c r="N36" s="494"/>
      <c r="O36" s="494"/>
      <c r="P36" s="494"/>
    </row>
    <row r="37" spans="2:16">
      <c r="B37" s="494"/>
      <c r="C37" s="494"/>
      <c r="D37" s="493"/>
      <c r="E37" s="493"/>
      <c r="F37" s="493"/>
      <c r="G37" s="493"/>
      <c r="H37" s="493"/>
      <c r="I37" s="493"/>
      <c r="J37" s="493"/>
      <c r="K37" s="305"/>
      <c r="L37" s="494"/>
      <c r="M37" s="494"/>
      <c r="N37" s="494"/>
      <c r="O37" s="494"/>
      <c r="P37" s="494"/>
    </row>
    <row r="38" spans="2:16">
      <c r="B38" s="498" t="s">
        <v>995</v>
      </c>
      <c r="C38" s="541"/>
      <c r="D38" s="499" t="s">
        <v>979</v>
      </c>
      <c r="E38" s="499" t="s">
        <v>121</v>
      </c>
      <c r="F38" s="499" t="s">
        <v>122</v>
      </c>
      <c r="G38" s="499" t="s">
        <v>174</v>
      </c>
      <c r="H38" s="499" t="s">
        <v>232</v>
      </c>
      <c r="I38" s="305"/>
      <c r="J38" s="305"/>
      <c r="K38" s="305"/>
      <c r="L38" s="494"/>
      <c r="M38" s="494"/>
      <c r="N38" s="494"/>
      <c r="O38" s="494"/>
      <c r="P38" s="494"/>
    </row>
    <row r="39" spans="2:16">
      <c r="B39" s="149" t="s">
        <v>233</v>
      </c>
      <c r="C39" s="152"/>
      <c r="D39" s="542">
        <v>115</v>
      </c>
      <c r="E39" s="543">
        <v>80</v>
      </c>
      <c r="F39" s="543">
        <v>35</v>
      </c>
      <c r="G39" s="543">
        <v>1</v>
      </c>
      <c r="H39" s="543">
        <v>0</v>
      </c>
      <c r="I39" s="305"/>
      <c r="J39" s="305"/>
      <c r="K39" s="305"/>
      <c r="L39" s="494"/>
      <c r="M39" s="494"/>
      <c r="N39" s="494"/>
      <c r="O39" s="494"/>
      <c r="P39" s="494"/>
    </row>
    <row r="40" spans="2:16">
      <c r="B40" s="149" t="s">
        <v>234</v>
      </c>
      <c r="C40" s="152"/>
      <c r="D40" s="544">
        <v>115</v>
      </c>
      <c r="E40" s="543">
        <v>80</v>
      </c>
      <c r="F40" s="543">
        <v>35</v>
      </c>
      <c r="G40" s="543">
        <v>1</v>
      </c>
      <c r="H40" s="545" t="s">
        <v>825</v>
      </c>
      <c r="I40" s="305"/>
      <c r="J40" s="305"/>
      <c r="K40" s="305"/>
      <c r="L40" s="494"/>
      <c r="M40" s="494"/>
      <c r="N40" s="494"/>
      <c r="O40" s="494"/>
      <c r="P40" s="494"/>
    </row>
    <row r="41" spans="2:16">
      <c r="B41" s="149" t="s">
        <v>235</v>
      </c>
      <c r="C41" s="152"/>
      <c r="D41" s="544">
        <v>60</v>
      </c>
      <c r="E41" s="543">
        <v>28</v>
      </c>
      <c r="F41" s="543">
        <v>31</v>
      </c>
      <c r="G41" s="543">
        <v>1</v>
      </c>
      <c r="H41" s="545" t="s">
        <v>825</v>
      </c>
      <c r="I41" s="305"/>
      <c r="J41" s="305"/>
      <c r="K41" s="305"/>
      <c r="L41" s="494"/>
      <c r="M41" s="494"/>
      <c r="N41" s="494"/>
      <c r="O41" s="494"/>
      <c r="P41" s="494"/>
    </row>
    <row r="42" spans="2:16" ht="15.75" thickBot="1">
      <c r="B42" s="546" t="s">
        <v>236</v>
      </c>
      <c r="C42" s="546"/>
      <c r="D42" s="547">
        <f>D41/D40</f>
        <v>0.52173913043478259</v>
      </c>
      <c r="E42" s="548">
        <f>E41/E40</f>
        <v>0.35</v>
      </c>
      <c r="F42" s="548">
        <f>F41/F40</f>
        <v>0.88571428571428568</v>
      </c>
      <c r="G42" s="548">
        <f>G41/G40</f>
        <v>1</v>
      </c>
      <c r="H42" s="549" t="s">
        <v>825</v>
      </c>
      <c r="I42" s="305"/>
      <c r="J42" s="305"/>
      <c r="K42" s="305"/>
      <c r="L42" s="494"/>
      <c r="M42" s="494"/>
      <c r="N42" s="494"/>
      <c r="O42" s="494"/>
      <c r="P42" s="494"/>
    </row>
    <row r="43" spans="2:16">
      <c r="B43" s="513" t="s">
        <v>237</v>
      </c>
      <c r="C43" s="113"/>
      <c r="D43" s="523"/>
      <c r="E43" s="71"/>
      <c r="F43" s="71"/>
      <c r="G43" s="71"/>
      <c r="H43" s="71"/>
      <c r="I43" s="305"/>
      <c r="J43" s="305"/>
      <c r="K43" s="494"/>
      <c r="L43" s="494"/>
      <c r="M43" s="494"/>
      <c r="N43" s="494"/>
      <c r="O43" s="494"/>
      <c r="P43" s="494"/>
    </row>
    <row r="44" spans="2:16">
      <c r="B44" s="71"/>
      <c r="C44" s="71"/>
      <c r="D44" s="523"/>
      <c r="E44" s="71"/>
      <c r="F44" s="71"/>
      <c r="G44" s="71"/>
      <c r="H44" s="71"/>
      <c r="I44" s="305"/>
      <c r="J44" s="305"/>
      <c r="K44" s="494"/>
      <c r="L44" s="494"/>
      <c r="M44" s="494"/>
      <c r="N44" s="494"/>
      <c r="O44" s="494"/>
      <c r="P44" s="494"/>
    </row>
    <row r="45" spans="2:16">
      <c r="B45" s="493"/>
      <c r="C45" s="493"/>
      <c r="D45" s="495"/>
      <c r="E45" s="493"/>
      <c r="F45" s="493"/>
      <c r="G45" s="493"/>
      <c r="H45" s="493"/>
      <c r="I45" s="305"/>
      <c r="J45" s="305"/>
      <c r="K45" s="494"/>
      <c r="L45" s="494"/>
      <c r="M45" s="494"/>
      <c r="N45" s="494"/>
      <c r="O45" s="494"/>
      <c r="P45" s="494"/>
    </row>
    <row r="46" spans="2:16">
      <c r="B46" s="498" t="s">
        <v>980</v>
      </c>
      <c r="C46" s="541"/>
      <c r="D46" s="499" t="s">
        <v>979</v>
      </c>
      <c r="E46" s="499" t="s">
        <v>121</v>
      </c>
      <c r="F46" s="499" t="s">
        <v>122</v>
      </c>
      <c r="G46" s="499" t="s">
        <v>174</v>
      </c>
      <c r="H46" s="499" t="s">
        <v>232</v>
      </c>
      <c r="I46" s="305"/>
      <c r="J46" s="305"/>
      <c r="K46" s="305"/>
      <c r="L46" s="494"/>
      <c r="M46" s="494"/>
      <c r="N46" s="494"/>
      <c r="O46" s="494"/>
      <c r="P46" s="494"/>
    </row>
    <row r="47" spans="2:16">
      <c r="B47" s="149" t="s">
        <v>793</v>
      </c>
      <c r="C47" s="152"/>
      <c r="D47" s="510">
        <v>13</v>
      </c>
      <c r="E47" s="550">
        <v>5</v>
      </c>
      <c r="F47" s="550">
        <v>8</v>
      </c>
      <c r="G47" s="550">
        <v>0</v>
      </c>
      <c r="H47" s="550">
        <v>0</v>
      </c>
      <c r="I47" s="305"/>
      <c r="J47" s="305"/>
      <c r="K47" s="305"/>
      <c r="L47" s="494"/>
      <c r="M47" s="494"/>
      <c r="N47" s="494"/>
      <c r="O47" s="494"/>
      <c r="P47" s="494"/>
    </row>
    <row r="48" spans="2:16">
      <c r="B48" s="149" t="s">
        <v>238</v>
      </c>
      <c r="C48" s="152"/>
      <c r="D48" s="510">
        <v>37</v>
      </c>
      <c r="E48" s="550">
        <v>37</v>
      </c>
      <c r="F48" s="550">
        <v>0</v>
      </c>
      <c r="G48" s="550">
        <v>0</v>
      </c>
      <c r="H48" s="550">
        <v>0</v>
      </c>
      <c r="I48" s="305"/>
      <c r="J48" s="305"/>
      <c r="K48" s="305"/>
      <c r="L48" s="494"/>
      <c r="M48" s="494"/>
      <c r="N48" s="494"/>
      <c r="O48" s="494"/>
      <c r="P48" s="494"/>
    </row>
    <row r="49" spans="2:16">
      <c r="B49" s="149" t="s">
        <v>239</v>
      </c>
      <c r="C49" s="152"/>
      <c r="D49" s="510">
        <v>3</v>
      </c>
      <c r="E49" s="550">
        <v>3</v>
      </c>
      <c r="F49" s="550">
        <v>0</v>
      </c>
      <c r="G49" s="550">
        <v>0</v>
      </c>
      <c r="H49" s="550">
        <v>0</v>
      </c>
      <c r="I49" s="305"/>
      <c r="J49" s="305"/>
      <c r="K49" s="305"/>
      <c r="L49" s="494"/>
      <c r="M49" s="494"/>
      <c r="N49" s="494"/>
      <c r="O49" s="494"/>
      <c r="P49" s="494"/>
    </row>
    <row r="50" spans="2:16">
      <c r="B50" s="149" t="s">
        <v>240</v>
      </c>
      <c r="C50" s="152"/>
      <c r="D50" s="510">
        <v>39</v>
      </c>
      <c r="E50" s="550">
        <v>28</v>
      </c>
      <c r="F50" s="550">
        <v>11</v>
      </c>
      <c r="G50" s="550">
        <v>0</v>
      </c>
      <c r="H50" s="550">
        <v>0</v>
      </c>
      <c r="I50" s="305"/>
      <c r="J50" s="305"/>
      <c r="K50" s="305"/>
      <c r="L50" s="494"/>
      <c r="M50" s="494"/>
      <c r="N50" s="494"/>
      <c r="O50" s="494"/>
      <c r="P50" s="494"/>
    </row>
    <row r="51" spans="2:16">
      <c r="B51" s="149" t="s">
        <v>241</v>
      </c>
      <c r="C51" s="152"/>
      <c r="D51" s="510">
        <v>8</v>
      </c>
      <c r="E51" s="550">
        <v>0</v>
      </c>
      <c r="F51" s="550">
        <v>7</v>
      </c>
      <c r="G51" s="550">
        <v>1</v>
      </c>
      <c r="H51" s="550">
        <v>0</v>
      </c>
      <c r="I51" s="305"/>
      <c r="J51" s="305"/>
      <c r="K51" s="305"/>
      <c r="L51" s="494"/>
      <c r="M51" s="494"/>
      <c r="N51" s="494"/>
      <c r="O51" s="494"/>
      <c r="P51" s="494"/>
    </row>
    <row r="52" spans="2:16">
      <c r="B52" s="281" t="s">
        <v>242</v>
      </c>
      <c r="C52" s="155"/>
      <c r="D52" s="510">
        <v>2</v>
      </c>
      <c r="E52" s="550">
        <v>0</v>
      </c>
      <c r="F52" s="550">
        <v>2</v>
      </c>
      <c r="G52" s="550">
        <v>0</v>
      </c>
      <c r="H52" s="550">
        <v>0</v>
      </c>
      <c r="I52" s="305"/>
      <c r="J52" s="305"/>
      <c r="K52" s="305"/>
      <c r="L52" s="494"/>
      <c r="M52" s="494"/>
      <c r="N52" s="494"/>
      <c r="O52" s="494"/>
      <c r="P52" s="494"/>
    </row>
    <row r="53" spans="2:16">
      <c r="B53" s="281" t="s">
        <v>243</v>
      </c>
      <c r="C53" s="155"/>
      <c r="D53" s="510">
        <v>13</v>
      </c>
      <c r="E53" s="550">
        <v>6</v>
      </c>
      <c r="F53" s="550">
        <v>7</v>
      </c>
      <c r="G53" s="551">
        <v>0</v>
      </c>
      <c r="H53" s="551">
        <v>0</v>
      </c>
      <c r="I53" s="305"/>
      <c r="J53" s="305"/>
      <c r="K53" s="305"/>
      <c r="L53" s="494"/>
      <c r="M53" s="494"/>
      <c r="N53" s="494"/>
      <c r="O53" s="494"/>
      <c r="P53" s="494"/>
    </row>
    <row r="54" spans="2:16" ht="15.75" thickBot="1">
      <c r="B54" s="552" t="s">
        <v>157</v>
      </c>
      <c r="C54" s="552"/>
      <c r="D54" s="553">
        <f>SUM(D47:D53)</f>
        <v>115</v>
      </c>
      <c r="E54" s="554">
        <f t="shared" ref="E54:G54" si="0">SUM(E47:E53)</f>
        <v>79</v>
      </c>
      <c r="F54" s="554">
        <f t="shared" si="0"/>
        <v>35</v>
      </c>
      <c r="G54" s="554">
        <f t="shared" si="0"/>
        <v>1</v>
      </c>
      <c r="H54" s="554">
        <v>0</v>
      </c>
      <c r="I54" s="305"/>
      <c r="J54" s="305"/>
      <c r="K54" s="305"/>
      <c r="L54" s="494"/>
      <c r="M54" s="494"/>
      <c r="N54" s="494"/>
      <c r="O54" s="494"/>
      <c r="P54" s="494"/>
    </row>
    <row r="55" spans="2:16">
      <c r="B55" s="113" t="s">
        <v>237</v>
      </c>
      <c r="C55" s="113"/>
      <c r="D55" s="71"/>
      <c r="E55" s="71"/>
      <c r="F55" s="71"/>
      <c r="G55" s="71"/>
      <c r="H55" s="71"/>
      <c r="I55" s="71"/>
      <c r="J55" s="71"/>
      <c r="K55" s="493"/>
      <c r="L55" s="305"/>
      <c r="M55" s="494"/>
      <c r="N55" s="494"/>
      <c r="O55" s="494"/>
      <c r="P55" s="494"/>
    </row>
    <row r="56" spans="2:16">
      <c r="B56" s="113"/>
      <c r="C56" s="113"/>
      <c r="D56" s="71"/>
      <c r="E56" s="819">
        <f>E50/E54</f>
        <v>0.35443037974683544</v>
      </c>
      <c r="F56" s="71"/>
      <c r="G56" s="71"/>
      <c r="H56" s="71"/>
      <c r="I56" s="71"/>
      <c r="J56" s="71"/>
      <c r="K56" s="493"/>
      <c r="L56" s="305"/>
      <c r="M56" s="494"/>
      <c r="N56" s="494"/>
      <c r="O56" s="494"/>
      <c r="P56" s="494"/>
    </row>
    <row r="57" spans="2:16">
      <c r="B57" s="555"/>
      <c r="C57" s="555"/>
      <c r="D57" s="556"/>
      <c r="E57" s="556"/>
      <c r="F57" s="556"/>
      <c r="G57" s="556"/>
      <c r="H57" s="556"/>
      <c r="I57" s="556"/>
      <c r="J57" s="556"/>
      <c r="K57" s="493"/>
      <c r="L57" s="305"/>
      <c r="M57" s="494"/>
      <c r="N57" s="494"/>
      <c r="O57" s="494"/>
      <c r="P57" s="494"/>
    </row>
    <row r="58" spans="2:16">
      <c r="B58" s="498" t="s">
        <v>244</v>
      </c>
      <c r="C58" s="499" t="s">
        <v>979</v>
      </c>
      <c r="D58" s="500" t="s">
        <v>823</v>
      </c>
      <c r="E58" s="500" t="s">
        <v>783</v>
      </c>
      <c r="F58" s="500" t="s">
        <v>97</v>
      </c>
      <c r="G58" s="500" t="s">
        <v>98</v>
      </c>
      <c r="H58" s="500" t="s">
        <v>112</v>
      </c>
      <c r="I58" s="495"/>
      <c r="J58" s="495"/>
      <c r="K58" s="495"/>
      <c r="L58" s="305"/>
      <c r="M58" s="305"/>
      <c r="N58" s="494"/>
      <c r="O58" s="494"/>
      <c r="P58" s="494"/>
    </row>
    <row r="59" spans="2:16">
      <c r="B59" s="149" t="s">
        <v>793</v>
      </c>
      <c r="C59" s="325">
        <v>13</v>
      </c>
      <c r="D59" s="326">
        <v>12</v>
      </c>
      <c r="E59" s="318">
        <v>5</v>
      </c>
      <c r="F59" s="550">
        <v>10</v>
      </c>
      <c r="G59" s="550">
        <v>101</v>
      </c>
      <c r="H59" s="550">
        <v>12</v>
      </c>
      <c r="I59" s="495"/>
      <c r="J59" s="495"/>
      <c r="K59" s="495"/>
      <c r="L59" s="305"/>
      <c r="M59" s="305"/>
      <c r="N59" s="494"/>
      <c r="O59" s="494"/>
      <c r="P59" s="494"/>
    </row>
    <row r="60" spans="2:16">
      <c r="B60" s="149" t="s">
        <v>238</v>
      </c>
      <c r="C60" s="325">
        <v>37</v>
      </c>
      <c r="D60" s="326">
        <v>59</v>
      </c>
      <c r="E60" s="318">
        <v>52</v>
      </c>
      <c r="F60" s="550">
        <v>90</v>
      </c>
      <c r="G60" s="550">
        <v>88</v>
      </c>
      <c r="H60" s="550">
        <v>62</v>
      </c>
      <c r="I60" s="495"/>
      <c r="J60" s="495"/>
      <c r="K60" s="495"/>
      <c r="L60" s="305"/>
      <c r="M60" s="305"/>
      <c r="N60" s="494"/>
      <c r="O60" s="494"/>
      <c r="P60" s="494"/>
    </row>
    <row r="61" spans="2:16">
      <c r="B61" s="149" t="s">
        <v>239</v>
      </c>
      <c r="C61" s="325">
        <v>3</v>
      </c>
      <c r="D61" s="326">
        <v>2</v>
      </c>
      <c r="E61" s="318">
        <v>3</v>
      </c>
      <c r="F61" s="550">
        <v>2</v>
      </c>
      <c r="G61" s="550">
        <v>3</v>
      </c>
      <c r="H61" s="550">
        <v>0</v>
      </c>
      <c r="I61" s="495"/>
      <c r="J61" s="495"/>
      <c r="K61" s="495"/>
      <c r="L61" s="305"/>
      <c r="M61" s="305"/>
      <c r="N61" s="494"/>
      <c r="O61" s="494"/>
      <c r="P61" s="494"/>
    </row>
    <row r="62" spans="2:16">
      <c r="B62" s="149" t="s">
        <v>240</v>
      </c>
      <c r="C62" s="325">
        <v>39</v>
      </c>
      <c r="D62" s="326">
        <v>28</v>
      </c>
      <c r="E62" s="318">
        <v>12</v>
      </c>
      <c r="F62" s="550">
        <v>30</v>
      </c>
      <c r="G62" s="550">
        <v>60</v>
      </c>
      <c r="H62" s="550">
        <v>25</v>
      </c>
      <c r="I62" s="495"/>
      <c r="J62" s="495"/>
      <c r="K62" s="495"/>
      <c r="L62" s="305"/>
      <c r="M62" s="305"/>
      <c r="N62" s="494"/>
      <c r="O62" s="494"/>
      <c r="P62" s="494"/>
    </row>
    <row r="63" spans="2:16">
      <c r="B63" s="149" t="s">
        <v>241</v>
      </c>
      <c r="C63" s="325">
        <v>8</v>
      </c>
      <c r="D63" s="326">
        <v>6</v>
      </c>
      <c r="E63" s="318">
        <v>8</v>
      </c>
      <c r="F63" s="550">
        <v>11</v>
      </c>
      <c r="G63" s="550">
        <v>3</v>
      </c>
      <c r="H63" s="550">
        <v>2</v>
      </c>
      <c r="I63" s="495"/>
      <c r="J63" s="495"/>
      <c r="K63" s="495"/>
      <c r="L63" s="305"/>
      <c r="M63" s="305"/>
      <c r="N63" s="494"/>
      <c r="O63" s="494"/>
      <c r="P63" s="494"/>
    </row>
    <row r="64" spans="2:16">
      <c r="B64" s="281" t="s">
        <v>242</v>
      </c>
      <c r="C64" s="325">
        <v>2</v>
      </c>
      <c r="D64" s="326">
        <v>7</v>
      </c>
      <c r="E64" s="318">
        <v>3</v>
      </c>
      <c r="F64" s="550">
        <v>7</v>
      </c>
      <c r="G64" s="550">
        <v>2</v>
      </c>
      <c r="H64" s="550">
        <v>1</v>
      </c>
      <c r="I64" s="495"/>
      <c r="J64" s="495"/>
      <c r="K64" s="495"/>
      <c r="L64" s="305"/>
      <c r="M64" s="305"/>
      <c r="N64" s="494"/>
      <c r="O64" s="494"/>
      <c r="P64" s="494"/>
    </row>
    <row r="65" spans="2:16">
      <c r="B65" s="281" t="s">
        <v>243</v>
      </c>
      <c r="C65" s="557">
        <v>13</v>
      </c>
      <c r="D65" s="276">
        <v>16</v>
      </c>
      <c r="E65" s="318">
        <v>15</v>
      </c>
      <c r="F65" s="550">
        <v>24</v>
      </c>
      <c r="G65" s="550">
        <v>13</v>
      </c>
      <c r="H65" s="550">
        <v>7</v>
      </c>
      <c r="I65" s="495"/>
      <c r="J65" s="495"/>
      <c r="K65" s="495"/>
      <c r="L65" s="305"/>
      <c r="M65" s="305"/>
      <c r="N65" s="494"/>
      <c r="O65" s="494"/>
      <c r="P65" s="494"/>
    </row>
    <row r="66" spans="2:16" ht="15.75" thickBot="1">
      <c r="B66" s="552" t="s">
        <v>157</v>
      </c>
      <c r="C66" s="366">
        <f>SUM(C59:C65)</f>
        <v>115</v>
      </c>
      <c r="D66" s="546">
        <f>SUM(D59:D65)</f>
        <v>130</v>
      </c>
      <c r="E66" s="558">
        <f>SUM(E59:E65)</f>
        <v>98</v>
      </c>
      <c r="F66" s="554">
        <f>SUM(F59:F65)</f>
        <v>174</v>
      </c>
      <c r="G66" s="554">
        <v>270</v>
      </c>
      <c r="H66" s="554">
        <v>109</v>
      </c>
      <c r="I66" s="495"/>
      <c r="J66" s="495"/>
      <c r="K66" s="495"/>
      <c r="L66" s="305"/>
      <c r="M66" s="305"/>
      <c r="N66" s="494"/>
      <c r="O66" s="494"/>
      <c r="P66" s="494"/>
    </row>
    <row r="67" spans="2:16">
      <c r="B67" s="113"/>
      <c r="C67" s="113"/>
      <c r="D67" s="71"/>
      <c r="E67" s="71"/>
      <c r="F67" s="493"/>
      <c r="G67" s="493"/>
      <c r="H67" s="493"/>
      <c r="I67" s="493"/>
      <c r="J67" s="493"/>
      <c r="K67" s="305"/>
      <c r="L67" s="494"/>
      <c r="M67" s="494"/>
      <c r="N67" s="494"/>
      <c r="O67" s="494"/>
      <c r="P67" s="494"/>
    </row>
    <row r="68" spans="2:16">
      <c r="B68" s="522"/>
      <c r="C68" s="522"/>
      <c r="D68" s="523"/>
      <c r="E68" s="523"/>
      <c r="F68" s="495"/>
      <c r="G68" s="495"/>
      <c r="H68" s="495"/>
      <c r="I68" s="495"/>
      <c r="J68" s="305"/>
      <c r="K68" s="305"/>
      <c r="L68" s="494"/>
      <c r="M68" s="494"/>
      <c r="N68" s="494"/>
      <c r="O68" s="494"/>
      <c r="P68" s="494"/>
    </row>
    <row r="69" spans="2:16">
      <c r="B69" s="494"/>
      <c r="C69" s="494"/>
      <c r="D69" s="495"/>
      <c r="E69" s="495"/>
      <c r="F69" s="495"/>
      <c r="G69" s="495"/>
      <c r="H69" s="495"/>
      <c r="I69" s="495"/>
      <c r="J69" s="305"/>
      <c r="K69" s="305"/>
      <c r="L69" s="494"/>
      <c r="M69" s="494"/>
      <c r="N69" s="494"/>
      <c r="O69" s="494"/>
      <c r="P69" s="494"/>
    </row>
    <row r="76" spans="2:16">
      <c r="B76" s="16"/>
      <c r="C76" s="16"/>
    </row>
  </sheetData>
  <sheetProtection algorithmName="SHA-512" hashValue="7z27pNbdrzT0iQnBalBQ7afj7XyTlARvaph0KbGekFxNuF/HaFIs1ZS3QdLmCD5zJdmRw+GO2RmHXxBNCV9mMw==" saltValue="W9f6Vi/JbNw5zRNtnmyFRA==" spinCount="100000" sheet="1" objects="1" scenarios="1"/>
  <mergeCells count="8">
    <mergeCell ref="B36:E36"/>
    <mergeCell ref="B14:E14"/>
    <mergeCell ref="B15:E15"/>
    <mergeCell ref="B26:E26"/>
    <mergeCell ref="B27:E27"/>
    <mergeCell ref="B28:E28"/>
    <mergeCell ref="B29:E29"/>
    <mergeCell ref="B30:K30"/>
  </mergeCells>
  <pageMargins left="0.7" right="0.7" top="0.75" bottom="0.75" header="0.3" footer="0.3"/>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70B7-7BF3-45D7-A6E0-CE4C022BE7F3}">
  <sheetPr codeName="Sheet16">
    <pageSetUpPr autoPageBreaks="0"/>
  </sheetPr>
  <dimension ref="B2:P13"/>
  <sheetViews>
    <sheetView showGridLines="0" zoomScale="80" zoomScaleNormal="80" workbookViewId="0">
      <selection activeCell="H13" sqref="H13"/>
    </sheetView>
  </sheetViews>
  <sheetFormatPr defaultColWidth="8.42578125" defaultRowHeight="15"/>
  <cols>
    <col min="1" max="1" width="3.42578125" style="7" customWidth="1"/>
    <col min="2" max="2" width="54.42578125" style="7" customWidth="1"/>
    <col min="3" max="7" width="18.42578125" style="7" customWidth="1"/>
    <col min="8" max="8" width="8.42578125" style="7"/>
    <col min="9" max="9" width="9.42578125" style="7" customWidth="1"/>
    <col min="10" max="16384" width="8.42578125" style="7"/>
  </cols>
  <sheetData>
    <row r="2" spans="2:16">
      <c r="C2" s="62" t="s">
        <v>978</v>
      </c>
      <c r="D2" s="14"/>
    </row>
    <row r="3" spans="2:16">
      <c r="F3" s="62"/>
    </row>
    <row r="7" spans="2:16">
      <c r="B7" s="189" t="s">
        <v>245</v>
      </c>
      <c r="C7" s="189"/>
      <c r="D7" s="305"/>
      <c r="E7" s="305"/>
      <c r="F7" s="305"/>
      <c r="G7" s="305"/>
      <c r="H7" s="305"/>
    </row>
    <row r="8" spans="2:16">
      <c r="B8" s="125" t="s">
        <v>52</v>
      </c>
      <c r="C8" s="559" t="s">
        <v>979</v>
      </c>
      <c r="D8" s="560" t="s">
        <v>823</v>
      </c>
      <c r="E8" s="560" t="s">
        <v>783</v>
      </c>
      <c r="F8" s="560" t="s">
        <v>97</v>
      </c>
      <c r="G8" s="560" t="s">
        <v>98</v>
      </c>
      <c r="H8" s="560" t="s">
        <v>99</v>
      </c>
    </row>
    <row r="9" spans="2:16" ht="120">
      <c r="B9" s="118" t="s">
        <v>246</v>
      </c>
      <c r="C9" s="510" t="s">
        <v>247</v>
      </c>
      <c r="D9" s="318" t="s">
        <v>247</v>
      </c>
      <c r="E9" s="349" t="s">
        <v>247</v>
      </c>
      <c r="F9" s="349" t="s">
        <v>247</v>
      </c>
      <c r="G9" s="349" t="s">
        <v>247</v>
      </c>
      <c r="H9" s="349" t="s">
        <v>247</v>
      </c>
      <c r="P9" s="30"/>
    </row>
    <row r="10" spans="2:16">
      <c r="B10" s="118" t="s">
        <v>248</v>
      </c>
      <c r="C10" s="510">
        <v>3</v>
      </c>
      <c r="D10" s="318">
        <v>3</v>
      </c>
      <c r="E10" s="349">
        <v>3</v>
      </c>
      <c r="F10" s="349">
        <v>3</v>
      </c>
      <c r="G10" s="349">
        <v>3</v>
      </c>
      <c r="H10" s="349">
        <v>3</v>
      </c>
      <c r="P10" s="30" t="s">
        <v>157</v>
      </c>
    </row>
    <row r="11" spans="2:16">
      <c r="B11" s="118" t="s">
        <v>249</v>
      </c>
      <c r="C11" s="561">
        <v>1</v>
      </c>
      <c r="D11" s="562">
        <v>1</v>
      </c>
      <c r="E11" s="562">
        <v>1</v>
      </c>
      <c r="F11" s="562">
        <v>1</v>
      </c>
      <c r="G11" s="562">
        <v>1</v>
      </c>
      <c r="H11" s="562">
        <v>1</v>
      </c>
    </row>
    <row r="12" spans="2:16">
      <c r="B12" s="118" t="s">
        <v>250</v>
      </c>
      <c r="C12" s="510">
        <v>362</v>
      </c>
      <c r="D12" s="318">
        <v>367</v>
      </c>
      <c r="E12" s="349">
        <v>284</v>
      </c>
      <c r="F12" s="349">
        <v>212</v>
      </c>
      <c r="G12" s="349">
        <v>141</v>
      </c>
      <c r="H12" s="349">
        <v>798</v>
      </c>
      <c r="I12" s="18"/>
    </row>
    <row r="13" spans="2:16" ht="68.25" customHeight="1" thickBot="1">
      <c r="B13" s="563" t="s">
        <v>251</v>
      </c>
      <c r="C13" s="564" t="s">
        <v>1081</v>
      </c>
      <c r="D13" s="564" t="s">
        <v>852</v>
      </c>
      <c r="E13" s="565" t="s">
        <v>815</v>
      </c>
      <c r="F13" s="565" t="s">
        <v>788</v>
      </c>
      <c r="G13" s="565" t="s">
        <v>788</v>
      </c>
      <c r="H13" s="565" t="s">
        <v>788</v>
      </c>
    </row>
  </sheetData>
  <sheetProtection algorithmName="SHA-512" hashValue="iOkbQLSdt66M5TsT7PK37Bb40MNFBQlav14nEy/fM/1yA/WBcQ1ghS2DCXc3HgVZmnErN2208qgOJ9/Xg0jKsQ==" saltValue="fHV0g8e+/4yYjL4/rKVDHA==" spinCount="100000" sheet="1" objects="1" scenarios="1"/>
  <pageMargins left="0.7" right="0.7" top="0.75" bottom="0.75" header="0.3" footer="0.3"/>
  <pageSetup paperSize="9" orientation="portrait"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CDF2-C63B-4801-80A6-6F96470E4D2F}">
  <sheetPr>
    <pageSetUpPr autoPageBreaks="0"/>
  </sheetPr>
  <dimension ref="B2:E11"/>
  <sheetViews>
    <sheetView zoomScale="85" zoomScaleNormal="85" workbookViewId="0">
      <selection activeCell="L9" sqref="L9"/>
    </sheetView>
  </sheetViews>
  <sheetFormatPr defaultColWidth="8.42578125" defaultRowHeight="15"/>
  <cols>
    <col min="1" max="1" width="3.42578125" style="7" customWidth="1"/>
    <col min="2" max="2" width="49.5703125" style="7" customWidth="1"/>
    <col min="3" max="3" width="73.7109375" style="7" customWidth="1"/>
    <col min="4" max="5" width="34.42578125" style="7" customWidth="1"/>
    <col min="6" max="6" width="8.42578125" style="7"/>
    <col min="7" max="7" width="9.42578125" style="7" customWidth="1"/>
    <col min="8" max="8" width="8.42578125" style="7"/>
    <col min="9" max="9" width="11.42578125" style="7" customWidth="1"/>
    <col min="10" max="16384" width="8.42578125" style="7"/>
  </cols>
  <sheetData>
    <row r="2" spans="2:5">
      <c r="C2" s="191" t="s">
        <v>978</v>
      </c>
    </row>
    <row r="3" spans="2:5">
      <c r="E3" s="62"/>
    </row>
    <row r="6" spans="2:5">
      <c r="B6" s="189" t="s">
        <v>252</v>
      </c>
      <c r="C6" s="18"/>
    </row>
    <row r="7" spans="2:5">
      <c r="B7" s="125" t="s">
        <v>1074</v>
      </c>
      <c r="C7" s="559" t="s">
        <v>253</v>
      </c>
      <c r="D7" s="559" t="s">
        <v>254</v>
      </c>
      <c r="E7" s="559" t="s">
        <v>255</v>
      </c>
    </row>
    <row r="8" spans="2:5" ht="116.25" customHeight="1">
      <c r="B8" s="118" t="s">
        <v>256</v>
      </c>
      <c r="C8" s="566" t="s">
        <v>992</v>
      </c>
      <c r="D8" s="566" t="s">
        <v>981</v>
      </c>
      <c r="E8" s="566" t="s">
        <v>981</v>
      </c>
    </row>
    <row r="9" spans="2:5" ht="94.5" customHeight="1">
      <c r="B9" s="118" t="s">
        <v>257</v>
      </c>
      <c r="C9" s="567" t="s">
        <v>991</v>
      </c>
      <c r="D9" s="567" t="s">
        <v>982</v>
      </c>
      <c r="E9" s="567" t="s">
        <v>982</v>
      </c>
    </row>
    <row r="10" spans="2:5" ht="76.5" customHeight="1" thickBot="1">
      <c r="B10" s="131" t="s">
        <v>258</v>
      </c>
      <c r="C10" s="568" t="s">
        <v>990</v>
      </c>
      <c r="D10" s="568" t="s">
        <v>982</v>
      </c>
      <c r="E10" s="568" t="s">
        <v>982</v>
      </c>
    </row>
    <row r="11" spans="2:5" ht="99" customHeight="1"/>
  </sheetData>
  <sheetProtection algorithmName="SHA-512" hashValue="WLD8iaCV9vyk4x91vxIs0eFZlnuiZUL1DfAYKqLRkELrwAEfmBvd5w4076o0b8lUqy9a99yDT2DF9WSUahx3uQ==" saltValue="d5O2UrbJK/4U6/nkMzg4CA==" spinCount="100000" sheet="1" objects="1" scenario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2db5374-263c-447c-918a-fec4c252645d" xsi:nil="true"/>
    <lcf76f155ced4ddcb4097134ff3c332f xmlns="96e1cddc-2bf2-4eb7-99de-b39a1df94cd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B3B98A378C14499931316651D87954" ma:contentTypeVersion="19" ma:contentTypeDescription="Create a new document." ma:contentTypeScope="" ma:versionID="346c21b451d398d7a3b6a818db435ac5">
  <xsd:schema xmlns:xsd="http://www.w3.org/2001/XMLSchema" xmlns:xs="http://www.w3.org/2001/XMLSchema" xmlns:p="http://schemas.microsoft.com/office/2006/metadata/properties" xmlns:ns2="72db5374-263c-447c-918a-fec4c252645d" xmlns:ns3="96e1cddc-2bf2-4eb7-99de-b39a1df94cda" xmlns:ns4="bd5a702f-8b42-486a-9e6a-a39fb1c0788b" targetNamespace="http://schemas.microsoft.com/office/2006/metadata/properties" ma:root="true" ma:fieldsID="0232cdc9e1228183dcc331c1c44e2899" ns2:_="" ns3:_="" ns4:_="">
    <xsd:import namespace="72db5374-263c-447c-918a-fec4c252645d"/>
    <xsd:import namespace="96e1cddc-2bf2-4eb7-99de-b39a1df94cda"/>
    <xsd:import namespace="bd5a702f-8b42-486a-9e6a-a39fb1c0788b"/>
    <xsd:element name="properties">
      <xsd:complexType>
        <xsd:sequence>
          <xsd:element name="documentManagement">
            <xsd:complexType>
              <xsd:all>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b5374-263c-447c-918a-fec4c252645d" elementFormDefault="qualified">
    <xsd:import namespace="http://schemas.microsoft.com/office/2006/documentManagement/types"/>
    <xsd:import namespace="http://schemas.microsoft.com/office/infopath/2007/PartnerControls"/>
    <xsd:element name="TaxCatchAll" ma:index="2" nillable="true" ma:displayName="Taxonomy Catch All Column" ma:hidden="true" ma:list="{f5a9ab97-f595-4020-97ae-a5b730f8d92e}" ma:internalName="TaxCatchAll" ma:showField="CatchAllData" ma:web="bd5a702f-8b42-486a-9e6a-a39fb1c0788b">
      <xsd:complexType>
        <xsd:complexContent>
          <xsd:extension base="dms:MultiChoiceLookup">
            <xsd:sequence>
              <xsd:element name="Value" type="dms:Lookup" maxOccurs="unbounded" minOccurs="0" nillable="true"/>
            </xsd:sequence>
          </xsd:extension>
        </xsd:complexContent>
      </xsd:complexType>
    </xsd:element>
    <xsd:element name="TaxCatchAllLabel" ma:index="3" nillable="true" ma:displayName="Taxonomy Catch All Column1" ma:hidden="true" ma:list="{f5a9ab97-f595-4020-97ae-a5b730f8d92e}" ma:internalName="TaxCatchAllLabel" ma:readOnly="true" ma:showField="CatchAllDataLabel" ma:web="bd5a702f-8b42-486a-9e6a-a39fb1c078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e1cddc-2bf2-4eb7-99de-b39a1df94cd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628d337-fbf6-429b-97ad-c143d6e43b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5a702f-8b42-486a-9e6a-a39fb1c0788b"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628d337-fbf6-429b-97ad-c143d6e43b6f" ContentTypeId="0x01" PreviousValue="false"/>
</file>

<file path=customXml/itemProps1.xml><?xml version="1.0" encoding="utf-8"?>
<ds:datastoreItem xmlns:ds="http://schemas.openxmlformats.org/officeDocument/2006/customXml" ds:itemID="{ADED1FCF-B10E-490B-88A7-F956958DE75C}">
  <ds:schemaRefs>
    <ds:schemaRef ds:uri="http://schemas.microsoft.com/sharepoint/v3/contenttype/forms"/>
  </ds:schemaRefs>
</ds:datastoreItem>
</file>

<file path=customXml/itemProps2.xml><?xml version="1.0" encoding="utf-8"?>
<ds:datastoreItem xmlns:ds="http://schemas.openxmlformats.org/officeDocument/2006/customXml" ds:itemID="{A27E3327-9BB0-4BB1-9494-1D1BC8161B01}">
  <ds:schemaRefs>
    <ds:schemaRef ds:uri="72db5374-263c-447c-918a-fec4c252645d"/>
    <ds:schemaRef ds:uri="http://schemas.microsoft.com/office/2006/documentManagement/types"/>
    <ds:schemaRef ds:uri="96e1cddc-2bf2-4eb7-99de-b39a1df94cda"/>
    <ds:schemaRef ds:uri="http://purl.org/dc/elements/1.1/"/>
    <ds:schemaRef ds:uri="http://schemas.microsoft.com/office/2006/metadata/properties"/>
    <ds:schemaRef ds:uri="http://schemas.openxmlformats.org/package/2006/metadata/core-properties"/>
    <ds:schemaRef ds:uri="http://purl.org/dc/terms/"/>
    <ds:schemaRef ds:uri="bd5a702f-8b42-486a-9e6a-a39fb1c0788b"/>
    <ds:schemaRef ds:uri="http://schemas.microsoft.com/office/infopath/2007/PartnerControls"/>
    <ds:schemaRef ds:uri="http://purl.org/dc/dcmitype/"/>
    <ds:schemaRef ds:uri="http://www.w3.org/XML/1998/namespace"/>
    <ds:schemaRef ds:uri="0b62cec0-a823-45b8-ab31-f01dc4929637"/>
  </ds:schemaRefs>
</ds:datastoreItem>
</file>

<file path=customXml/itemProps3.xml><?xml version="1.0" encoding="utf-8"?>
<ds:datastoreItem xmlns:ds="http://schemas.openxmlformats.org/officeDocument/2006/customXml" ds:itemID="{F796703C-4169-4309-973A-2AAA4C61C4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db5374-263c-447c-918a-fec4c252645d"/>
    <ds:schemaRef ds:uri="96e1cddc-2bf2-4eb7-99de-b39a1df94cda"/>
    <ds:schemaRef ds:uri="bd5a702f-8b42-486a-9e6a-a39fb1c078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940B7A9-5EBD-4D22-8BB8-D9DF06DF37D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vt:i4>
      </vt:variant>
    </vt:vector>
  </HeadingPairs>
  <TitlesOfParts>
    <vt:vector size="25" baseType="lpstr">
      <vt:lpstr>Home</vt:lpstr>
      <vt:lpstr>Data Contents</vt:lpstr>
      <vt:lpstr>Economic contributions</vt:lpstr>
      <vt:lpstr>Safety</vt:lpstr>
      <vt:lpstr>Health</vt:lpstr>
      <vt:lpstr>People</vt:lpstr>
      <vt:lpstr>Communities &amp; Human Rights </vt:lpstr>
      <vt:lpstr>Artisanal Mining</vt:lpstr>
      <vt:lpstr>Resettlement</vt:lpstr>
      <vt:lpstr>Emissions</vt:lpstr>
      <vt:lpstr>Energy</vt:lpstr>
      <vt:lpstr>Water</vt:lpstr>
      <vt:lpstr>Tailings</vt:lpstr>
      <vt:lpstr>Biodiversity &amp; Environment</vt:lpstr>
      <vt:lpstr>Waste</vt:lpstr>
      <vt:lpstr>Closure</vt:lpstr>
      <vt:lpstr>GRI Index</vt:lpstr>
      <vt:lpstr>ASRS Progress</vt:lpstr>
      <vt:lpstr>RGMP</vt:lpstr>
      <vt:lpstr>WEF IBC Metrics</vt:lpstr>
      <vt:lpstr>SASB</vt:lpstr>
      <vt:lpstr>Energy!Print_Area</vt:lpstr>
      <vt:lpstr>Health!Print_Area</vt:lpstr>
      <vt:lpstr>Home!Print_Area</vt:lpstr>
      <vt:lpstr>Safety!Print_Area</vt:lpstr>
    </vt:vector>
  </TitlesOfParts>
  <Manager/>
  <Company>KPMG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Kerkvliet, Tanya</dc:creator>
  <cp:keywords/>
  <dc:description/>
  <cp:lastModifiedBy>Melanie Pollard</cp:lastModifiedBy>
  <cp:revision/>
  <dcterms:created xsi:type="dcterms:W3CDTF">2021-03-04T09:21:46Z</dcterms:created>
  <dcterms:modified xsi:type="dcterms:W3CDTF">2025-08-27T11:54:43Z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0x0101002EB3B98A378C14499931316651D87954</vt:lpwstr>
  </property>
  <property fmtid="{D5CDD505-2E9C-101B-9397-08002B2CF9AE}" pid="3" name="MediaServiceImageTags">
    <vt:lpwstr/>
  </property>
</Properties>
</file>